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F\Desktop\New folder\"/>
    </mc:Choice>
  </mc:AlternateContent>
  <bookViews>
    <workbookView xWindow="0" yWindow="0" windowWidth="28800" windowHeight="12180" tabRatio="905" firstSheet="2" activeTab="11"/>
  </bookViews>
  <sheets>
    <sheet name="Биланс успеха" sheetId="29" r:id="rId1"/>
    <sheet name="Биланс стања" sheetId="27" r:id="rId2"/>
    <sheet name="Извештај о новчаним токовима" sheetId="28" r:id="rId3"/>
    <sheet name="Трошкови запослених" sheetId="22" r:id="rId4"/>
    <sheet name="Динамика запослених" sheetId="26" r:id="rId5"/>
    <sheet name="Запослени (МИН-МАХ)" sheetId="19" r:id="rId6"/>
    <sheet name="Приходи из буџета" sheetId="20" r:id="rId7"/>
    <sheet name="Ср. за посебне намене" sheetId="10" r:id="rId8"/>
    <sheet name="Добит " sheetId="21" r:id="rId9"/>
    <sheet name="Кредити " sheetId="23" r:id="rId10"/>
    <sheet name="Готовина" sheetId="14" r:id="rId11"/>
    <sheet name="Извештај о инвестицијама" sheetId="30" r:id="rId12"/>
    <sheet name="Пот, обавезе и суд. спорови" sheetId="31" r:id="rId13"/>
    <sheet name="Sheet1" sheetId="32" r:id="rId14"/>
  </sheets>
  <definedNames>
    <definedName name="_xlnm.Print_Area" localSheetId="1">'Биланс стања'!$A$1:$I$145</definedName>
    <definedName name="_xlnm.Print_Area" localSheetId="10">Готовина!$A$1:$I$66</definedName>
    <definedName name="_xlnm.Print_Area" localSheetId="4">'Динамика запослених'!$B$1:$L$32</definedName>
    <definedName name="_xlnm.Print_Area" localSheetId="2">'Извештај о новчаним токовима'!$A$1:$H$69</definedName>
    <definedName name="_xlnm.Print_Area" localSheetId="7">'Ср. за посебне намене'!$B$2:$K$32</definedName>
    <definedName name="_xlnm.Print_Area" localSheetId="3">'Трошкови запослених'!$A$1:$H$41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" i="31" l="1"/>
  <c r="J135" i="27" l="1"/>
  <c r="J134" i="27"/>
  <c r="J108" i="27"/>
  <c r="J104" i="27"/>
  <c r="J57" i="27"/>
  <c r="J47" i="27"/>
  <c r="J43" i="27"/>
  <c r="J20" i="27"/>
  <c r="G10" i="28"/>
  <c r="J124" i="27"/>
  <c r="H124" i="27"/>
  <c r="G106" i="14" l="1"/>
  <c r="F106" i="14"/>
  <c r="I38" i="29" l="1"/>
  <c r="I39" i="29"/>
  <c r="I41" i="29"/>
  <c r="I48" i="29"/>
  <c r="I46" i="29"/>
  <c r="I47" i="29"/>
  <c r="I16" i="29"/>
  <c r="I17" i="29"/>
  <c r="I18" i="29"/>
  <c r="I19" i="29"/>
  <c r="H54" i="29"/>
  <c r="H42" i="29"/>
  <c r="J61" i="29"/>
  <c r="J28" i="29"/>
  <c r="J20" i="29"/>
  <c r="G47" i="28" l="1"/>
  <c r="G59" i="28" s="1"/>
  <c r="G39" i="28"/>
  <c r="G32" i="28"/>
  <c r="G26" i="28"/>
  <c r="G9" i="28"/>
  <c r="G58" i="28" s="1"/>
  <c r="G14" i="28"/>
  <c r="H132" i="27"/>
  <c r="H89" i="27"/>
  <c r="G23" i="28" l="1"/>
  <c r="G60" i="28"/>
  <c r="G65" i="28" s="1"/>
  <c r="H17" i="23" l="1"/>
  <c r="G9" i="22" l="1"/>
  <c r="I50" i="29"/>
  <c r="H25" i="29"/>
  <c r="G45" i="22"/>
  <c r="H114" i="27"/>
  <c r="I67" i="29" l="1"/>
  <c r="F30" i="20" l="1"/>
  <c r="H30" i="20"/>
  <c r="G30" i="20"/>
  <c r="H99" i="27" l="1"/>
  <c r="H94" i="27"/>
  <c r="H92" i="27"/>
  <c r="H111" i="27" l="1"/>
  <c r="H18" i="27"/>
  <c r="H9" i="27" s="1"/>
  <c r="H28" i="27"/>
  <c r="H85" i="27"/>
  <c r="H77" i="27" s="1"/>
  <c r="H57" i="27"/>
  <c r="H50" i="27"/>
  <c r="G50" i="27"/>
  <c r="G41" i="27"/>
  <c r="F43" i="27"/>
  <c r="G43" i="27"/>
  <c r="H43" i="27"/>
  <c r="H41" i="27" l="1"/>
  <c r="H141" i="27"/>
  <c r="H74" i="27"/>
  <c r="G58" i="29"/>
  <c r="F71" i="29"/>
  <c r="H48" i="29"/>
  <c r="H36" i="29"/>
  <c r="H22" i="29"/>
  <c r="H14" i="29"/>
  <c r="H9" i="29"/>
  <c r="H11" i="29"/>
  <c r="H56" i="29" l="1"/>
  <c r="H35" i="29"/>
  <c r="H58" i="29"/>
  <c r="H62" i="29" s="1"/>
  <c r="D24" i="26"/>
  <c r="G24" i="26"/>
  <c r="J24" i="26"/>
  <c r="I58" i="29" l="1"/>
  <c r="F9" i="22"/>
  <c r="F47" i="28"/>
  <c r="F57" i="28" s="1"/>
  <c r="F39" i="28"/>
  <c r="F32" i="28"/>
  <c r="F26" i="28"/>
  <c r="F58" i="28" s="1"/>
  <c r="F60" i="28" s="1"/>
  <c r="F65" i="28" s="1"/>
  <c r="F14" i="28"/>
  <c r="F59" i="28" s="1"/>
  <c r="F9" i="28"/>
  <c r="F23" i="28" s="1"/>
  <c r="I8" i="27"/>
  <c r="I10" i="27"/>
  <c r="I11" i="27"/>
  <c r="I12" i="27"/>
  <c r="I13" i="27"/>
  <c r="I14" i="27"/>
  <c r="I15" i="27"/>
  <c r="I16" i="27"/>
  <c r="I17" i="27"/>
  <c r="E18" i="27"/>
  <c r="E9" i="27" s="1"/>
  <c r="F18" i="27"/>
  <c r="F9" i="27" s="1"/>
  <c r="G18" i="27"/>
  <c r="G9" i="27" s="1"/>
  <c r="I18" i="27"/>
  <c r="I19" i="27"/>
  <c r="I20" i="27"/>
  <c r="I21" i="27"/>
  <c r="I22" i="27"/>
  <c r="I23" i="27"/>
  <c r="I25" i="27"/>
  <c r="I26" i="27"/>
  <c r="I27" i="27"/>
  <c r="E28" i="27"/>
  <c r="F28" i="27"/>
  <c r="G28" i="27"/>
  <c r="I28" i="27" s="1"/>
  <c r="I30" i="27"/>
  <c r="I32" i="27"/>
  <c r="I33" i="27"/>
  <c r="I34" i="27"/>
  <c r="I35" i="27"/>
  <c r="I36" i="27"/>
  <c r="I37" i="27"/>
  <c r="I38" i="27"/>
  <c r="I39" i="27"/>
  <c r="I40" i="27"/>
  <c r="I42" i="27"/>
  <c r="E43" i="27"/>
  <c r="E41" i="27" s="1"/>
  <c r="I43" i="27"/>
  <c r="I44" i="27"/>
  <c r="I45" i="27"/>
  <c r="I46" i="27"/>
  <c r="I47" i="27"/>
  <c r="I48" i="27"/>
  <c r="I49" i="27"/>
  <c r="E50" i="27"/>
  <c r="F50" i="27"/>
  <c r="F41" i="27" s="1"/>
  <c r="I41" i="27"/>
  <c r="I51" i="27"/>
  <c r="I52" i="27"/>
  <c r="I53" i="27"/>
  <c r="I54" i="27"/>
  <c r="I55" i="27"/>
  <c r="I56" i="27"/>
  <c r="E57" i="27"/>
  <c r="F57" i="27"/>
  <c r="G57" i="27"/>
  <c r="I57" i="27" s="1"/>
  <c r="I58" i="27"/>
  <c r="I59" i="27"/>
  <c r="I60" i="27"/>
  <c r="I61" i="27"/>
  <c r="I62" i="27"/>
  <c r="I63" i="27"/>
  <c r="I64" i="27"/>
  <c r="I65" i="27"/>
  <c r="I66" i="27"/>
  <c r="I67" i="27"/>
  <c r="I68" i="27"/>
  <c r="I69" i="27"/>
  <c r="I70" i="27"/>
  <c r="I71" i="27"/>
  <c r="I72" i="27"/>
  <c r="I73" i="27"/>
  <c r="I75" i="27"/>
  <c r="I76" i="27"/>
  <c r="I78" i="27"/>
  <c r="I79" i="27"/>
  <c r="I80" i="27"/>
  <c r="I81" i="27"/>
  <c r="I82" i="27"/>
  <c r="I83" i="27"/>
  <c r="I84" i="27"/>
  <c r="E85" i="27"/>
  <c r="E77" i="27" s="1"/>
  <c r="F85" i="27"/>
  <c r="F77" i="27" s="1"/>
  <c r="G85" i="27"/>
  <c r="G77" i="27" s="1"/>
  <c r="I77" i="27" s="1"/>
  <c r="I88" i="27"/>
  <c r="E89" i="27"/>
  <c r="F89" i="27"/>
  <c r="G89" i="27"/>
  <c r="I89" i="27"/>
  <c r="I90" i="27"/>
  <c r="I91" i="27"/>
  <c r="I93" i="27"/>
  <c r="E94" i="27"/>
  <c r="E92" i="27" s="1"/>
  <c r="F94" i="27"/>
  <c r="F92" i="27" s="1"/>
  <c r="G94" i="27"/>
  <c r="G92" i="27" s="1"/>
  <c r="I92" i="27" s="1"/>
  <c r="I95" i="27"/>
  <c r="I96" i="27"/>
  <c r="I97" i="27"/>
  <c r="I98" i="27"/>
  <c r="E99" i="27"/>
  <c r="F99" i="27"/>
  <c r="G99" i="27"/>
  <c r="I99" i="27" s="1"/>
  <c r="I100" i="27"/>
  <c r="I101" i="27"/>
  <c r="I102" i="27"/>
  <c r="I103" i="27"/>
  <c r="I104" i="27"/>
  <c r="I105" i="27"/>
  <c r="I106" i="27"/>
  <c r="I107" i="27"/>
  <c r="I108" i="27"/>
  <c r="I109" i="27"/>
  <c r="I110" i="27"/>
  <c r="I112" i="27"/>
  <c r="I113" i="27"/>
  <c r="E114" i="27"/>
  <c r="E111" i="27" s="1"/>
  <c r="F114" i="27"/>
  <c r="F111" i="27" s="1"/>
  <c r="G114" i="27"/>
  <c r="G111" i="27" s="1"/>
  <c r="I111" i="27" s="1"/>
  <c r="I114" i="27"/>
  <c r="I115" i="27"/>
  <c r="I116" i="27"/>
  <c r="I117" i="27"/>
  <c r="I118" i="27"/>
  <c r="I119" i="27"/>
  <c r="I120" i="27"/>
  <c r="I121" i="27"/>
  <c r="I122" i="27"/>
  <c r="I123" i="27"/>
  <c r="E124" i="27"/>
  <c r="F124" i="27"/>
  <c r="G124" i="27"/>
  <c r="I124" i="27" s="1"/>
  <c r="I125" i="27"/>
  <c r="I126" i="27"/>
  <c r="I127" i="27"/>
  <c r="I128" i="27"/>
  <c r="I129" i="27"/>
  <c r="I130" i="27"/>
  <c r="I131" i="27"/>
  <c r="E132" i="27"/>
  <c r="F132" i="27"/>
  <c r="G132" i="27"/>
  <c r="I132" i="27"/>
  <c r="I133" i="27"/>
  <c r="I134" i="27"/>
  <c r="I135" i="27"/>
  <c r="I136" i="27"/>
  <c r="I137" i="27"/>
  <c r="G141" i="27"/>
  <c r="G42" i="29"/>
  <c r="G36" i="29"/>
  <c r="G49" i="29" s="1"/>
  <c r="G25" i="29"/>
  <c r="G22" i="29" s="1"/>
  <c r="G56" i="29" s="1"/>
  <c r="G14" i="29"/>
  <c r="G11" i="29"/>
  <c r="G9" i="29"/>
  <c r="G54" i="29" s="1"/>
  <c r="G62" i="29" s="1"/>
  <c r="G71" i="29" s="1"/>
  <c r="H71" i="29" l="1"/>
  <c r="I71" i="29" s="1"/>
  <c r="I62" i="29"/>
  <c r="F37" i="28"/>
  <c r="I9" i="27"/>
  <c r="G74" i="27"/>
  <c r="I74" i="27" s="1"/>
  <c r="E74" i="27"/>
  <c r="F74" i="27"/>
  <c r="I50" i="27"/>
  <c r="I94" i="27"/>
  <c r="G34" i="29"/>
  <c r="E19" i="31"/>
  <c r="E20" i="31" l="1"/>
  <c r="H27" i="22" l="1"/>
  <c r="H28" i="22"/>
  <c r="E30" i="20" l="1"/>
  <c r="D47" i="28" l="1"/>
  <c r="D39" i="28"/>
  <c r="E39" i="28"/>
  <c r="E26" i="28"/>
  <c r="E37" i="28" s="1"/>
  <c r="E32" i="28"/>
  <c r="F42" i="29" l="1"/>
  <c r="F36" i="29"/>
  <c r="F49" i="29" s="1"/>
  <c r="F25" i="29"/>
  <c r="F22" i="29" s="1"/>
  <c r="F56" i="29" s="1"/>
  <c r="F14" i="29"/>
  <c r="F11" i="29"/>
  <c r="F9" i="29"/>
  <c r="F54" i="29" s="1"/>
  <c r="F58" i="29" s="1"/>
  <c r="F62" i="29" s="1"/>
  <c r="F34" i="29" l="1"/>
  <c r="H24" i="23" l="1"/>
  <c r="H25" i="23" l="1"/>
  <c r="H26" i="23"/>
  <c r="H23" i="23"/>
  <c r="I14" i="10" l="1"/>
  <c r="F7" i="20" l="1"/>
  <c r="C20" i="31" l="1"/>
  <c r="C10" i="31"/>
  <c r="E10" i="19" l="1"/>
  <c r="E47" i="28" l="1"/>
  <c r="E57" i="28" s="1"/>
  <c r="E14" i="28" l="1"/>
  <c r="D9" i="22" l="1"/>
  <c r="E9" i="22" l="1"/>
  <c r="E9" i="28"/>
  <c r="E58" i="28" s="1"/>
  <c r="E23" i="28" l="1"/>
  <c r="F141" i="27" l="1"/>
  <c r="E13" i="19" l="1"/>
  <c r="D56" i="28" l="1"/>
  <c r="D32" i="28"/>
  <c r="D26" i="28"/>
  <c r="D14" i="28"/>
  <c r="D9" i="28"/>
  <c r="E25" i="29"/>
  <c r="E22" i="29" s="1"/>
  <c r="E56" i="29" s="1"/>
  <c r="E36" i="29"/>
  <c r="E48" i="29" s="1"/>
  <c r="E14" i="29"/>
  <c r="D59" i="28" l="1"/>
  <c r="E141" i="27"/>
  <c r="E9" i="29"/>
  <c r="E54" i="29" s="1"/>
  <c r="E58" i="29" s="1"/>
  <c r="E62" i="29" s="1"/>
  <c r="E71" i="29" s="1"/>
  <c r="D23" i="28"/>
  <c r="D58" i="28"/>
  <c r="D60" i="28" s="1"/>
  <c r="D37" i="28"/>
  <c r="D65" i="28" l="1"/>
  <c r="I12" i="29"/>
  <c r="I11" i="29"/>
  <c r="H37" i="22" l="1"/>
  <c r="H36" i="22"/>
  <c r="H35" i="22"/>
  <c r="H34" i="22"/>
  <c r="H33" i="22"/>
  <c r="H32" i="22"/>
  <c r="H31" i="22"/>
  <c r="H30" i="22"/>
  <c r="H29" i="22"/>
  <c r="H26" i="22"/>
  <c r="H25" i="22"/>
  <c r="H24" i="22"/>
  <c r="H23" i="22"/>
  <c r="H22" i="22"/>
  <c r="H21" i="22"/>
  <c r="H20" i="22"/>
  <c r="H19" i="22"/>
  <c r="H18" i="22"/>
  <c r="H17" i="22"/>
  <c r="H16" i="22"/>
  <c r="H15" i="22"/>
  <c r="H14" i="22"/>
  <c r="H13" i="22"/>
  <c r="H12" i="22"/>
  <c r="H11" i="22"/>
  <c r="H10" i="22"/>
  <c r="H9" i="22"/>
  <c r="H8" i="22"/>
  <c r="H7" i="22"/>
  <c r="H6" i="22"/>
  <c r="I10" i="29"/>
  <c r="I9" i="29"/>
  <c r="I81" i="29"/>
  <c r="I80" i="29"/>
  <c r="I79" i="29"/>
  <c r="I78" i="29"/>
  <c r="I77" i="29"/>
  <c r="I76" i="29"/>
  <c r="I75" i="29"/>
  <c r="I74" i="29"/>
  <c r="I73" i="29"/>
  <c r="I70" i="29"/>
  <c r="I69" i="29"/>
  <c r="I66" i="29"/>
  <c r="I65" i="29"/>
  <c r="I64" i="29"/>
  <c r="I61" i="29"/>
  <c r="I60" i="29"/>
  <c r="I57" i="29"/>
  <c r="I56" i="29"/>
  <c r="I55" i="29"/>
  <c r="I54" i="29"/>
  <c r="I53" i="29"/>
  <c r="I52" i="29"/>
  <c r="I51" i="29"/>
  <c r="I45" i="29"/>
  <c r="I44" i="29"/>
  <c r="I43" i="29"/>
  <c r="I42" i="29"/>
  <c r="I37" i="29"/>
  <c r="I36" i="29"/>
  <c r="I35" i="29"/>
  <c r="I33" i="29"/>
  <c r="I32" i="29"/>
  <c r="I31" i="29"/>
  <c r="I29" i="29"/>
  <c r="I28" i="29"/>
  <c r="I27" i="29"/>
  <c r="I26" i="29"/>
  <c r="I25" i="29"/>
  <c r="I24" i="29"/>
  <c r="I23" i="29"/>
  <c r="I22" i="29"/>
  <c r="I20" i="29"/>
  <c r="I15" i="29"/>
  <c r="I14" i="29"/>
  <c r="I13" i="29"/>
  <c r="I16" i="10"/>
  <c r="I15" i="10"/>
  <c r="I13" i="10"/>
  <c r="I12" i="10"/>
  <c r="I11" i="10"/>
  <c r="I10" i="10"/>
  <c r="H65" i="28" l="1"/>
  <c r="H66" i="28"/>
  <c r="H64" i="28"/>
  <c r="H63" i="28"/>
  <c r="H62" i="28"/>
  <c r="H61" i="28"/>
  <c r="H60" i="28"/>
  <c r="H59" i="28"/>
  <c r="H58" i="28"/>
  <c r="H57" i="28"/>
  <c r="H55" i="28"/>
  <c r="H54" i="28"/>
  <c r="H53" i="28"/>
  <c r="H52" i="28"/>
  <c r="H51" i="28"/>
  <c r="H50" i="28"/>
  <c r="H48" i="28"/>
  <c r="H47" i="28"/>
  <c r="H46" i="28"/>
  <c r="H44" i="28"/>
  <c r="H43" i="28"/>
  <c r="H42" i="28"/>
  <c r="H40" i="28"/>
  <c r="H39" i="28"/>
  <c r="H38" i="28"/>
  <c r="H37" i="28"/>
  <c r="H36" i="28"/>
  <c r="H35" i="28"/>
  <c r="H34" i="28"/>
  <c r="H33" i="28"/>
  <c r="H32" i="28"/>
  <c r="H31" i="28"/>
  <c r="H30" i="28"/>
  <c r="H29" i="28"/>
  <c r="H28" i="28"/>
  <c r="H27" i="28"/>
  <c r="H26" i="28"/>
  <c r="H25" i="28"/>
  <c r="H24" i="28"/>
  <c r="H23" i="28"/>
  <c r="H22" i="28"/>
  <c r="H21" i="28"/>
  <c r="H20" i="28"/>
  <c r="H19" i="28"/>
  <c r="H18" i="28"/>
  <c r="H17" i="28"/>
  <c r="H16" i="28"/>
  <c r="H15" i="28"/>
  <c r="H14" i="28"/>
  <c r="H13" i="28"/>
  <c r="H12" i="28"/>
  <c r="H11" i="28"/>
  <c r="H10" i="28"/>
  <c r="H9" i="28"/>
  <c r="H144" i="28"/>
  <c r="H143" i="28"/>
  <c r="H142" i="28"/>
  <c r="H141" i="28"/>
  <c r="H140" i="28"/>
  <c r="H139" i="28"/>
  <c r="H138" i="28"/>
  <c r="H137" i="28"/>
  <c r="H136" i="28"/>
  <c r="H135" i="28"/>
  <c r="H134" i="28"/>
  <c r="H133" i="28"/>
  <c r="H132" i="28"/>
  <c r="H131" i="28"/>
  <c r="H130" i="28"/>
  <c r="H129" i="28"/>
  <c r="H128" i="28"/>
  <c r="H127" i="28"/>
  <c r="H126" i="28"/>
  <c r="H125" i="28"/>
  <c r="H124" i="28"/>
  <c r="H123" i="28"/>
  <c r="H122" i="28"/>
  <c r="H121" i="28"/>
  <c r="H120" i="28"/>
  <c r="H119" i="28"/>
  <c r="H118" i="28"/>
  <c r="H117" i="28"/>
  <c r="H116" i="28"/>
  <c r="H115" i="28"/>
  <c r="H114" i="28"/>
  <c r="H113" i="28"/>
  <c r="H112" i="28"/>
  <c r="H111" i="28"/>
  <c r="H110" i="28"/>
  <c r="H109" i="28"/>
  <c r="H108" i="28"/>
  <c r="H107" i="28"/>
  <c r="H106" i="28"/>
  <c r="H105" i="28"/>
  <c r="H104" i="28"/>
  <c r="H103" i="28"/>
  <c r="H102" i="28"/>
  <c r="H101" i="28"/>
  <c r="H100" i="28"/>
  <c r="H99" i="28"/>
  <c r="H98" i="28"/>
  <c r="H97" i="28"/>
  <c r="H96" i="28"/>
  <c r="H95" i="28"/>
  <c r="H94" i="28"/>
  <c r="H93" i="28"/>
  <c r="H92" i="28"/>
  <c r="H91" i="28"/>
  <c r="H90" i="28"/>
  <c r="H89" i="28"/>
  <c r="H88" i="28"/>
  <c r="H87" i="28"/>
  <c r="H86" i="28"/>
  <c r="H85" i="28"/>
  <c r="H84" i="28"/>
  <c r="H83" i="28"/>
  <c r="H82" i="28"/>
  <c r="H81" i="28"/>
  <c r="H80" i="28"/>
  <c r="H79" i="28"/>
  <c r="H78" i="28"/>
  <c r="H77" i="28"/>
  <c r="H76" i="28"/>
  <c r="H75" i="28"/>
  <c r="H74" i="28"/>
  <c r="H73" i="28"/>
  <c r="H72" i="28"/>
  <c r="H71" i="28"/>
  <c r="H70" i="28"/>
  <c r="H69" i="28"/>
  <c r="H68" i="28"/>
  <c r="H67" i="28"/>
  <c r="I143" i="27"/>
  <c r="I142" i="27"/>
  <c r="I140" i="27"/>
  <c r="I139" i="27"/>
  <c r="E59" i="28"/>
  <c r="E60" i="28" s="1"/>
  <c r="E65" i="28" s="1"/>
  <c r="I141" i="27" l="1"/>
</calcChain>
</file>

<file path=xl/sharedStrings.xml><?xml version="1.0" encoding="utf-8"?>
<sst xmlns="http://schemas.openxmlformats.org/spreadsheetml/2006/main" count="1319" uniqueCount="871">
  <si>
    <t>План</t>
  </si>
  <si>
    <t xml:space="preserve">   ...................</t>
  </si>
  <si>
    <t>Укупно кредитно задужење</t>
  </si>
  <si>
    <t>у динарима</t>
  </si>
  <si>
    <t>Р. бр.</t>
  </si>
  <si>
    <t>Позиција</t>
  </si>
  <si>
    <t>Трошкови запослених</t>
  </si>
  <si>
    <t>Накнаде по уговору о делу</t>
  </si>
  <si>
    <t>Накнаде по ауторским уговорима</t>
  </si>
  <si>
    <t>Накнаде по уговору о привременим и повременим пословима</t>
  </si>
  <si>
    <t>Накнаде физичким лицима по основу осталих уговора</t>
  </si>
  <si>
    <t>Превоз запослених на посао и са посла</t>
  </si>
  <si>
    <t>Отпремнина за одлазак у пензију</t>
  </si>
  <si>
    <t>Јубиларне награде</t>
  </si>
  <si>
    <t>Смештај и исхрана на терену</t>
  </si>
  <si>
    <t>Помоћ радницима и породици радника</t>
  </si>
  <si>
    <t>Стипендије</t>
  </si>
  <si>
    <t>Остале накнаде трошкова запосленима и осталим физичким лицима</t>
  </si>
  <si>
    <t>Одлив кадрова</t>
  </si>
  <si>
    <t>Пријем</t>
  </si>
  <si>
    <t>Кредитор</t>
  </si>
  <si>
    <t>Назив кредита / Пројекта</t>
  </si>
  <si>
    <t>Валута</t>
  </si>
  <si>
    <t>Рок отплате без периода почека</t>
  </si>
  <si>
    <t>Датум прве отплате</t>
  </si>
  <si>
    <t>Каматна стопа</t>
  </si>
  <si>
    <t>Број отплата током једне године</t>
  </si>
  <si>
    <t>Главница први квартал</t>
  </si>
  <si>
    <t>Главница други квартал</t>
  </si>
  <si>
    <t>Главница трећи квартал</t>
  </si>
  <si>
    <t>Главница четврти квартал</t>
  </si>
  <si>
    <t>Камата први квартал</t>
  </si>
  <si>
    <t>Камата други квартал</t>
  </si>
  <si>
    <t>Камата трећи квартал</t>
  </si>
  <si>
    <t>Камата четврти квартал</t>
  </si>
  <si>
    <t>Страни кредитор</t>
  </si>
  <si>
    <t>од чега за ликвидност</t>
  </si>
  <si>
    <t xml:space="preserve">ТРОШКОВИ ЗАПОСЛЕНИХ </t>
  </si>
  <si>
    <t xml:space="preserve">ДИНАМИКА ЗАПОСЛЕНИХ </t>
  </si>
  <si>
    <t>Хуманитарне активности</t>
  </si>
  <si>
    <t>Спортске активности</t>
  </si>
  <si>
    <t>Репрезентација</t>
  </si>
  <si>
    <t>Реклама и пропаганда</t>
  </si>
  <si>
    <t>Спонзорство</t>
  </si>
  <si>
    <t>Донације</t>
  </si>
  <si>
    <t xml:space="preserve">Планирано </t>
  </si>
  <si>
    <t>Реализација</t>
  </si>
  <si>
    <t>Број прималаца</t>
  </si>
  <si>
    <t>СРЕДСТВА ЗА ПОСЕБНЕ НАМЕНЕ</t>
  </si>
  <si>
    <t>Остало</t>
  </si>
  <si>
    <t xml:space="preserve">КРЕДИТНА ЗАДУЖЕНОСТ </t>
  </si>
  <si>
    <t>Домаћи кредитор</t>
  </si>
  <si>
    <t xml:space="preserve">                  План плаћања по кредиту за текућу годину                                                  у динарима</t>
  </si>
  <si>
    <t>1.</t>
  </si>
  <si>
    <t>2.</t>
  </si>
  <si>
    <t>3.</t>
  </si>
  <si>
    <t>4.</t>
  </si>
  <si>
    <t>5.</t>
  </si>
  <si>
    <t>6.</t>
  </si>
  <si>
    <t>7.</t>
  </si>
  <si>
    <t>Група рачуна, рачун</t>
  </si>
  <si>
    <t>П О З И Ц И Ј А</t>
  </si>
  <si>
    <t>АКТИВА</t>
  </si>
  <si>
    <t>14</t>
  </si>
  <si>
    <t>24</t>
  </si>
  <si>
    <t>29</t>
  </si>
  <si>
    <t>ПАСИВА</t>
  </si>
  <si>
    <t xml:space="preserve">План </t>
  </si>
  <si>
    <t>ИЗВЕШТАЈ О ТОКОВИМА ГОТОВИНЕ</t>
  </si>
  <si>
    <t>5. Примљене дивиденде</t>
  </si>
  <si>
    <t>1. Увећање основног капитала</t>
  </si>
  <si>
    <t xml:space="preserve">Број прималаца накнаде по уговору о делу </t>
  </si>
  <si>
    <t xml:space="preserve">Број прималаца наканде по ауторским уговорима </t>
  </si>
  <si>
    <t>Број прималаца накнаде по уговору о привременим и повременим пословима</t>
  </si>
  <si>
    <t xml:space="preserve">Број прималаца наканде по основу осталих уговора </t>
  </si>
  <si>
    <t>Накнаде члановима управног одбора</t>
  </si>
  <si>
    <t xml:space="preserve">Број чланова управног одбора </t>
  </si>
  <si>
    <t>Наканде члановима надзорног одбора</t>
  </si>
  <si>
    <t>Број чланова надзорног одбора</t>
  </si>
  <si>
    <t xml:space="preserve">Дневнице на службеном путу </t>
  </si>
  <si>
    <t xml:space="preserve">Накнаде трошкова на службеном путу
 </t>
  </si>
  <si>
    <t>Маса НЕТО зарада (зарада по одбитку припадајућих пореза и доприноса на терет запосленог)</t>
  </si>
  <si>
    <t>Број чланова скупштине</t>
  </si>
  <si>
    <t>Накнаде члановима скупштине</t>
  </si>
  <si>
    <t>АОП</t>
  </si>
  <si>
    <t>010</t>
  </si>
  <si>
    <t>ГОТОВИНСКИ ЕКВИВАЛЕНТИ И ГОТОВИНА</t>
  </si>
  <si>
    <t>СТАЊЕ НА ДАН</t>
  </si>
  <si>
    <t>Врста средстава (текући рачун, благајна, девизни рачун, акредитиви..)</t>
  </si>
  <si>
    <t xml:space="preserve">Назив банке </t>
  </si>
  <si>
    <t>Износ у оригиналној валути</t>
  </si>
  <si>
    <t>Износ у динарима</t>
  </si>
  <si>
    <t>69-59</t>
  </si>
  <si>
    <t>013</t>
  </si>
  <si>
    <t>017</t>
  </si>
  <si>
    <t>023</t>
  </si>
  <si>
    <t>024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</si>
  <si>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</si>
  <si>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</si>
  <si>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</si>
  <si>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</si>
  <si>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</si>
  <si>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</si>
  <si>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</si>
  <si>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</si>
  <si>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</si>
  <si>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</si>
  <si>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</si>
  <si>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</si>
  <si>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</si>
  <si>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</si>
  <si>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</si>
  <si>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</si>
  <si>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</si>
  <si>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</si>
  <si>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25</t>
  </si>
  <si>
    <t>26</t>
  </si>
  <si>
    <t>27</t>
  </si>
  <si>
    <t>28</t>
  </si>
  <si>
    <t>Маса БРУТО 1  зарада (зарада са припадајућим порезом и доприносима на терет запосленог)</t>
  </si>
  <si>
    <t xml:space="preserve">Маса БРУТО 2 зарада (зарада са припадајућим порезом и доприносима на терет послодавца) </t>
  </si>
  <si>
    <t xml:space="preserve"> - на неодређено време</t>
  </si>
  <si>
    <t>- на одређено време</t>
  </si>
  <si>
    <t>4.2.</t>
  </si>
  <si>
    <t>4.1.</t>
  </si>
  <si>
    <t>Основ одлива / пријема кадрова</t>
  </si>
  <si>
    <t>663 и 664</t>
  </si>
  <si>
    <t>563 и 564</t>
  </si>
  <si>
    <t>у 000 динара</t>
  </si>
  <si>
    <t>1. Улагања у развој</t>
  </si>
  <si>
    <t>046</t>
  </si>
  <si>
    <t>047</t>
  </si>
  <si>
    <t>0401</t>
  </si>
  <si>
    <t>0402</t>
  </si>
  <si>
    <t>0403</t>
  </si>
  <si>
    <t>0404</t>
  </si>
  <si>
    <t>0405</t>
  </si>
  <si>
    <t>0406</t>
  </si>
  <si>
    <t>0407</t>
  </si>
  <si>
    <t>0408</t>
  </si>
  <si>
    <t>0409</t>
  </si>
  <si>
    <t>0410</t>
  </si>
  <si>
    <t>0411</t>
  </si>
  <si>
    <t>0412</t>
  </si>
  <si>
    <t>0413</t>
  </si>
  <si>
    <t>0414</t>
  </si>
  <si>
    <t>0415</t>
  </si>
  <si>
    <t>0416</t>
  </si>
  <si>
    <t>0417</t>
  </si>
  <si>
    <t>1. Нераспоређени добитак ранијих година</t>
  </si>
  <si>
    <t>0418</t>
  </si>
  <si>
    <t>0419</t>
  </si>
  <si>
    <t>0420</t>
  </si>
  <si>
    <t>0421</t>
  </si>
  <si>
    <t>0422</t>
  </si>
  <si>
    <t>2. Губитак текуће године</t>
  </si>
  <si>
    <t>0423</t>
  </si>
  <si>
    <t>0424</t>
  </si>
  <si>
    <t>0425</t>
  </si>
  <si>
    <t>0426</t>
  </si>
  <si>
    <t>0427</t>
  </si>
  <si>
    <t>0428</t>
  </si>
  <si>
    <t>0429</t>
  </si>
  <si>
    <t>0430</t>
  </si>
  <si>
    <t>0431</t>
  </si>
  <si>
    <t>0432</t>
  </si>
  <si>
    <t>0433</t>
  </si>
  <si>
    <t>0434</t>
  </si>
  <si>
    <t>0435</t>
  </si>
  <si>
    <t>0436</t>
  </si>
  <si>
    <t>0437</t>
  </si>
  <si>
    <t>0438</t>
  </si>
  <si>
    <t>0439</t>
  </si>
  <si>
    <t>0440</t>
  </si>
  <si>
    <t>0441</t>
  </si>
  <si>
    <t>0442</t>
  </si>
  <si>
    <t>0443</t>
  </si>
  <si>
    <t>0444</t>
  </si>
  <si>
    <t>0445</t>
  </si>
  <si>
    <t>0446</t>
  </si>
  <si>
    <t>0447</t>
  </si>
  <si>
    <t>0448</t>
  </si>
  <si>
    <t>0449</t>
  </si>
  <si>
    <t>0450</t>
  </si>
  <si>
    <t>0451</t>
  </si>
  <si>
    <t>0452</t>
  </si>
  <si>
    <t>0453</t>
  </si>
  <si>
    <t>0454</t>
  </si>
  <si>
    <t>0455</t>
  </si>
  <si>
    <t>0456</t>
  </si>
  <si>
    <t>0457</t>
  </si>
  <si>
    <t>I. Приливи готовине из активности инвестирања (1 до 5)</t>
  </si>
  <si>
    <t>II. Одливи готовине из активности инвестирања (1 до 3)</t>
  </si>
  <si>
    <t>Редни број</t>
  </si>
  <si>
    <t>Прималац</t>
  </si>
  <si>
    <t>Намена</t>
  </si>
  <si>
    <t>Износ</t>
  </si>
  <si>
    <t>Пренето из буџета</t>
  </si>
  <si>
    <t xml:space="preserve">Неутрошено </t>
  </si>
  <si>
    <t>4 (2-3)</t>
  </si>
  <si>
    <t>Уговорени износ кредита</t>
  </si>
  <si>
    <t>Датум уплате</t>
  </si>
  <si>
    <t>Образац 10</t>
  </si>
  <si>
    <t>Образац 9</t>
  </si>
  <si>
    <t>Образац 8</t>
  </si>
  <si>
    <t>Образац 6</t>
  </si>
  <si>
    <t>Образац 5</t>
  </si>
  <si>
    <t>Образац 4</t>
  </si>
  <si>
    <t>Образац 3</t>
  </si>
  <si>
    <t>Образац 2</t>
  </si>
  <si>
    <t>Образац 11</t>
  </si>
  <si>
    <t>Гаранција државе
Да/Не</t>
  </si>
  <si>
    <t>Број ангажованих по основу уговора (рад ван радног односа)</t>
  </si>
  <si>
    <t>*последњи дан претходног тромесечја</t>
  </si>
  <si>
    <t>01.01. до 31.03.</t>
  </si>
  <si>
    <t>01.01. до 30.06.</t>
  </si>
  <si>
    <t>01.01. до 30.09.</t>
  </si>
  <si>
    <t>01.01. до 31.12.</t>
  </si>
  <si>
    <t>Укупно у динарима</t>
  </si>
  <si>
    <t>Бруто 1</t>
  </si>
  <si>
    <t>Нето</t>
  </si>
  <si>
    <t>Запослени без пословодства</t>
  </si>
  <si>
    <t>Пословодство</t>
  </si>
  <si>
    <t>Приход из буџета</t>
  </si>
  <si>
    <t>Економска класификација</t>
  </si>
  <si>
    <t>Реализовано (процена)</t>
  </si>
  <si>
    <t>% добити</t>
  </si>
  <si>
    <t xml:space="preserve">Износ неутрошених средстава из ранијих година   </t>
  </si>
  <si>
    <t>Н (текућа)</t>
  </si>
  <si>
    <t>Правни основ</t>
  </si>
  <si>
    <t xml:space="preserve">% добити </t>
  </si>
  <si>
    <t>Основ уплате</t>
  </si>
  <si>
    <t xml:space="preserve"> = Укупно</t>
  </si>
  <si>
    <t>Укупно страни кредитор</t>
  </si>
  <si>
    <t>Година повлачења кредита</t>
  </si>
  <si>
    <t>Период почека (Grace period)</t>
  </si>
  <si>
    <t>до 3 месеца</t>
  </si>
  <si>
    <t xml:space="preserve"> дуже од 12 месеци</t>
  </si>
  <si>
    <t>Број жена</t>
  </si>
  <si>
    <t>Број мушкараца</t>
  </si>
  <si>
    <t>Укупан број</t>
  </si>
  <si>
    <t>Датум добијања сагласности оснивача</t>
  </si>
  <si>
    <t>Износ                               ( у динарима)</t>
  </si>
  <si>
    <t xml:space="preserve">Уплата по основу добити </t>
  </si>
  <si>
    <t>Број одлуке</t>
  </si>
  <si>
    <t>Опис*</t>
  </si>
  <si>
    <t>Година уплате</t>
  </si>
  <si>
    <t>Н - 1</t>
  </si>
  <si>
    <t>Н - 2</t>
  </si>
  <si>
    <t>Н - 3</t>
  </si>
  <si>
    <t>Н - 4</t>
  </si>
  <si>
    <t>Добитак / губитак из пословне године</t>
  </si>
  <si>
    <t>Нето резултат</t>
  </si>
  <si>
    <t>Добитак / Губитак</t>
  </si>
  <si>
    <t>Укупно остварена добит / губитак                       ( у динарима)</t>
  </si>
  <si>
    <t>Добит - за буџет</t>
  </si>
  <si>
    <t>ОДЛУКЕ О РАСПОДЕЛИ ОСТВАРЕНЕ ДОБИТИ ИЛИ ПОКРИЋУ ГУБИТКА</t>
  </si>
  <si>
    <t>Најнижа појединачна зарада</t>
  </si>
  <si>
    <t>Највиша појединачна зарада</t>
  </si>
  <si>
    <t>Просечна зарада</t>
  </si>
  <si>
    <t>Буџет                                               (РС, АП или ЈЛС)</t>
  </si>
  <si>
    <t>УКУПНО:</t>
  </si>
  <si>
    <t>Буџет                                                                          (РС, АП или ЈЛС)</t>
  </si>
  <si>
    <t xml:space="preserve">Број запослених                                                 на неодређено време </t>
  </si>
  <si>
    <t>Број запослених                                                 на одређено време</t>
  </si>
  <si>
    <t>…</t>
  </si>
  <si>
    <t>Трошкови стручног усавршавања запослених</t>
  </si>
  <si>
    <t>30</t>
  </si>
  <si>
    <t>Потраживања                                                                                     (стање на последњи дан извештаја)</t>
  </si>
  <si>
    <t xml:space="preserve"> од 3 месеца до 12 месеци</t>
  </si>
  <si>
    <t>Неизмирене обавезе                                                                                   (стање на последњи дан извештаја)</t>
  </si>
  <si>
    <t>00</t>
  </si>
  <si>
    <t xml:space="preserve">A. УПИСАНИ А НЕУПЛАЋЕНИ КАПИТАЛ </t>
  </si>
  <si>
    <t>0001</t>
  </si>
  <si>
    <t>Б. СТАЛНА ИМОВИНА</t>
  </si>
  <si>
    <t>0002</t>
  </si>
  <si>
    <t>(0003 + 0009 + 0017 + 0018 + 0028)</t>
  </si>
  <si>
    <t>01</t>
  </si>
  <si>
    <t>I. НЕМАТЕРИЈАЛНА ИМОВИНА</t>
  </si>
  <si>
    <t>0003</t>
  </si>
  <si>
    <t>(0004 + 0005 + 0006 + 0007 + 0008)</t>
  </si>
  <si>
    <t>0004</t>
  </si>
  <si>
    <t>011, 012 и 014</t>
  </si>
  <si>
    <t xml:space="preserve">2. Концесије, патенти, лиценце, робне и услужне марке, софтвер и остала нематеријална имовина </t>
  </si>
  <si>
    <t>0005</t>
  </si>
  <si>
    <t xml:space="preserve">3. Гудвил </t>
  </si>
  <si>
    <t>0006</t>
  </si>
  <si>
    <t>015 и 016</t>
  </si>
  <si>
    <t xml:space="preserve">4. Нематеријална имовина узета у лизинг и нематеријална имовина у припреми </t>
  </si>
  <si>
    <t>0007</t>
  </si>
  <si>
    <t>5. Аванси за нематеријалну имовину</t>
  </si>
  <si>
    <t>0008</t>
  </si>
  <si>
    <t>02</t>
  </si>
  <si>
    <t>II. НЕКРЕТНИНЕ, ПОСТРОЈЕЊА И ОПРЕМА</t>
  </si>
  <si>
    <t>0009</t>
  </si>
  <si>
    <t>(0010 + 0011 + 0012 + 0013 + 0014 + 0015 + 0016)</t>
  </si>
  <si>
    <t>020, 021 и 022</t>
  </si>
  <si>
    <t>1. Земљиште и грађевински објекти</t>
  </si>
  <si>
    <t>0010</t>
  </si>
  <si>
    <t>2. Постројења и опрема</t>
  </si>
  <si>
    <t>0011</t>
  </si>
  <si>
    <t>3. Инвестиционе некретнине</t>
  </si>
  <si>
    <t>0012</t>
  </si>
  <si>
    <t>025 и 027</t>
  </si>
  <si>
    <t xml:space="preserve">4. Некретнине, постројења и опрема узети у лизинг и некретнине, постројења и опрема у припреми </t>
  </si>
  <si>
    <t>0013</t>
  </si>
  <si>
    <t>026 и 028</t>
  </si>
  <si>
    <t xml:space="preserve">5. Остале некретнине, постројења и опрема и улагања на туђим некретнинама, постројењима и опреми </t>
  </si>
  <si>
    <t>0014</t>
  </si>
  <si>
    <t>029 (део)</t>
  </si>
  <si>
    <t xml:space="preserve">6. Аванси за некретнине, постројења и опрему у земљи </t>
  </si>
  <si>
    <t>0015</t>
  </si>
  <si>
    <t xml:space="preserve">7. Аванси за некретнине, постројења и опрему у иностранству </t>
  </si>
  <si>
    <t>0016</t>
  </si>
  <si>
    <t>03</t>
  </si>
  <si>
    <t xml:space="preserve">III. БИОЛОШКА СРЕДСТВА </t>
  </si>
  <si>
    <t>0017</t>
  </si>
  <si>
    <t>04 и 05</t>
  </si>
  <si>
    <t xml:space="preserve">IV. ДУГОРОЧНИ ФИНАНСИЈСКИ ПЛАСМАНИ И ДУГОРОЧНА ПОТРАЖИВАЊА </t>
  </si>
  <si>
    <t>0018</t>
  </si>
  <si>
    <t>(0019 + 0020 + 0021 + 0022 + 0023 + 0024 + 0025 + 0026 + 0027)</t>
  </si>
  <si>
    <t>040 (део), 041 (део) и 042 (део)</t>
  </si>
  <si>
    <t>1. Учешћа у капиталу правних лица (осим учешћа у капиталу која се вреднују методом учешћа)</t>
  </si>
  <si>
    <t>0019</t>
  </si>
  <si>
    <t>040 (део), 041 (део), 042 (део)</t>
  </si>
  <si>
    <t>2. Учешћа у капиталу која се вреднују методом учешћа</t>
  </si>
  <si>
    <t>0020</t>
  </si>
  <si>
    <t>043, 050 (део) и 051 (део)</t>
  </si>
  <si>
    <t xml:space="preserve">3. Дугорочни пласмани матичном, зависним и осталим повезаним лицима и дугорочна потраживања од тих лица у земљи </t>
  </si>
  <si>
    <t>0021</t>
  </si>
  <si>
    <t>044, 050 (део), 051 (део)</t>
  </si>
  <si>
    <t xml:space="preserve">4. Дугорочни пласмани матичном, зависним и осталим повезаним лицима и дугорочна потраживања од тих лица у иностранству </t>
  </si>
  <si>
    <t>0022</t>
  </si>
  <si>
    <t>045 (део) и 053 (део)</t>
  </si>
  <si>
    <t xml:space="preserve">5. Дугорочни пласмани (дати кредити и зајмови) у земљи </t>
  </si>
  <si>
    <t>0023</t>
  </si>
  <si>
    <t xml:space="preserve">6. Дугорочни пласмани (дати кредити и зајмови) у иностранству </t>
  </si>
  <si>
    <t>0024</t>
  </si>
  <si>
    <t xml:space="preserve">7. Дугорочна финансијска улагања (хартије од вредности које се вреднују по амортизованој вредности) </t>
  </si>
  <si>
    <t>0025</t>
  </si>
  <si>
    <t xml:space="preserve">8. Откупљене сопствене акције и откупљени сопствени удели </t>
  </si>
  <si>
    <t>0026</t>
  </si>
  <si>
    <t>048, 052, 054, 055 и 056</t>
  </si>
  <si>
    <t xml:space="preserve">9. Остали дугорочни финансијски пласмани и остала дугорочна потраживања </t>
  </si>
  <si>
    <t>0027</t>
  </si>
  <si>
    <t>28 (део) осим 288</t>
  </si>
  <si>
    <t xml:space="preserve">V. ДУГОРОЧНА АКТИВНА ВРЕМЕНСКА РАЗГРАНИЧЕЊА </t>
  </si>
  <si>
    <t>0028</t>
  </si>
  <si>
    <t xml:space="preserve">В. ОДЛОЖЕНА ПОРЕСКА СРЕДСТВА </t>
  </si>
  <si>
    <t>0029</t>
  </si>
  <si>
    <t xml:space="preserve">Г. ОБРТНА ИМОВИНА </t>
  </si>
  <si>
    <t>0030</t>
  </si>
  <si>
    <t>(0031 + 0037 + 0038 + 0044 + 0048 + 0057+ 0058)</t>
  </si>
  <si>
    <t>Класа 1, осим групе рачуна 14</t>
  </si>
  <si>
    <t>I. ЗАЛИХЕ (0032 + 0033 + 0034 + 0035 + 0036)</t>
  </si>
  <si>
    <t>0031</t>
  </si>
  <si>
    <t xml:space="preserve">1. Материјал, резервни делови, алат и ситан инвентар </t>
  </si>
  <si>
    <t>0032</t>
  </si>
  <si>
    <t>11 и 12</t>
  </si>
  <si>
    <t xml:space="preserve">2. Недовршена производња и готови производи </t>
  </si>
  <si>
    <t>0033</t>
  </si>
  <si>
    <t xml:space="preserve">3. Роба </t>
  </si>
  <si>
    <t>0034</t>
  </si>
  <si>
    <t>150, 152 и 154</t>
  </si>
  <si>
    <t>4. Плаћени аванси за залихе и услуге у земљи</t>
  </si>
  <si>
    <t>0035</t>
  </si>
  <si>
    <t>151, 153 и 155</t>
  </si>
  <si>
    <t xml:space="preserve">5. Плаћени аванси за залихе и услуге у иностранству </t>
  </si>
  <si>
    <t>0036</t>
  </si>
  <si>
    <t xml:space="preserve">II. СТАЛНА ИМОВИНА КОЈА СЕ ДРЖИ ЗА ПРОДАЈУ И ПРЕСТАНАК ПОСЛОВАЊА </t>
  </si>
  <si>
    <t>0037</t>
  </si>
  <si>
    <t xml:space="preserve">III. ПОТРАЖИВАЊА ПО ОСНОВУ ПРОДАЈЕ </t>
  </si>
  <si>
    <t>0038</t>
  </si>
  <si>
    <t>(0039 + 0040 + 0041 + 0042 + 0043)</t>
  </si>
  <si>
    <t xml:space="preserve">1. Потраживања од купаца у земљи </t>
  </si>
  <si>
    <t>0039</t>
  </si>
  <si>
    <t xml:space="preserve">2. Потраживања од купаца у иностранству </t>
  </si>
  <si>
    <t>0040</t>
  </si>
  <si>
    <t>200 и 202</t>
  </si>
  <si>
    <t xml:space="preserve">3. Потраживања од матичног, зависних и осталих повезаних лица у земљи </t>
  </si>
  <si>
    <t>0041</t>
  </si>
  <si>
    <t>201 и 203</t>
  </si>
  <si>
    <t>4. Потраживања од матичног, зависних и осталих повезаних лица у иностранству</t>
  </si>
  <si>
    <t>0042</t>
  </si>
  <si>
    <t xml:space="preserve">5. Остала потраживања по основу продаје </t>
  </si>
  <si>
    <t>0043</t>
  </si>
  <si>
    <t>21, 22 и 27</t>
  </si>
  <si>
    <t xml:space="preserve">IV. ОСТАЛА КРАТКОРОЧНА ПОТРАЖИВАЊА </t>
  </si>
  <si>
    <t>0044</t>
  </si>
  <si>
    <t>(0045 + 0046 + 0047)</t>
  </si>
  <si>
    <t>21, 22 осим 223 и 224, и 27</t>
  </si>
  <si>
    <t xml:space="preserve">1. Остала потраживања </t>
  </si>
  <si>
    <t>0045</t>
  </si>
  <si>
    <t xml:space="preserve">2. Потраживања за више плаћен порез на добитак </t>
  </si>
  <si>
    <t>0046</t>
  </si>
  <si>
    <t xml:space="preserve">3. Потраживања по основу преплаћених осталих пореза и доприноса </t>
  </si>
  <si>
    <t>0047</t>
  </si>
  <si>
    <t xml:space="preserve">V. КРАТКОРОЧНИ ФИНАНСИЈСКИ ПЛАСМАНИ </t>
  </si>
  <si>
    <t>0048</t>
  </si>
  <si>
    <t>(0049 + 0050 + 0051 + 0052 + 0053 + 0054 + 0055 + 0056)</t>
  </si>
  <si>
    <t xml:space="preserve">1. Краткорочни кредити и пласмани - матично и зависна правна лица </t>
  </si>
  <si>
    <t>0049</t>
  </si>
  <si>
    <t xml:space="preserve">2. Краткорочни кредити и пласмани - остала повезана правна  лица </t>
  </si>
  <si>
    <t>0050</t>
  </si>
  <si>
    <t>232, 234 (део)</t>
  </si>
  <si>
    <t xml:space="preserve">3. Краткорочни кредити, зајмови и пласмани у земљи </t>
  </si>
  <si>
    <t>0051</t>
  </si>
  <si>
    <t>233, 234 (део)</t>
  </si>
  <si>
    <t xml:space="preserve">4. Kраткорочни кредити, зајмови и пласмани у иностранству </t>
  </si>
  <si>
    <t>0052</t>
  </si>
  <si>
    <t xml:space="preserve">5. Хартије од вредности које се вреднују по амортизованој вредности </t>
  </si>
  <si>
    <t>0053</t>
  </si>
  <si>
    <t>236 (део)</t>
  </si>
  <si>
    <t xml:space="preserve">6. Финансијска средства која се вреднују по фер вредности кроз Биланс успеха </t>
  </si>
  <si>
    <t>0054</t>
  </si>
  <si>
    <t xml:space="preserve">7. Откупљене сопствене акције и откупљени сопствени удели </t>
  </si>
  <si>
    <t>0055</t>
  </si>
  <si>
    <t>236 (део), 238 и 239</t>
  </si>
  <si>
    <t xml:space="preserve">8. Остали краткорочни финансијски пласмани </t>
  </si>
  <si>
    <t>0056</t>
  </si>
  <si>
    <t xml:space="preserve">VI. ГОТОВИНА И ГОТОВИНСКИ ЕКВИВАЛЕНТИ </t>
  </si>
  <si>
    <t>0057</t>
  </si>
  <si>
    <t>28 (део), осим 288</t>
  </si>
  <si>
    <t xml:space="preserve">VII. КРАТКОРОЧНА АКТИВНА ВРЕМЕНСКА РАЗГРАНИЧЕЊА </t>
  </si>
  <si>
    <t>0058</t>
  </si>
  <si>
    <t>Д. УКУПНА АКТИВА = ПОСЛОВНА ИМОВИНА (0001 + 0002 + 0029 + 0030)</t>
  </si>
  <si>
    <t>0059</t>
  </si>
  <si>
    <t xml:space="preserve">Ђ. ВАНБИЛАНСНА АКТИВА </t>
  </si>
  <si>
    <t>0060</t>
  </si>
  <si>
    <t>A. КАПИТАЛ</t>
  </si>
  <si>
    <t>(0402 + 0403 + 0404 + 0405 + 0406 - 0407 + 0408 + 0411 - 0412) ≥ 0</t>
  </si>
  <si>
    <t>30, осим 306</t>
  </si>
  <si>
    <t xml:space="preserve">I. ОСНОВНИ КАПИТАЛ </t>
  </si>
  <si>
    <t xml:space="preserve">II. УПИСАНИ А НЕУПЛАЋЕНИ КАПИТАЛ </t>
  </si>
  <si>
    <t xml:space="preserve">III. ЕМИСИОНА ПРЕМИЈА </t>
  </si>
  <si>
    <t xml:space="preserve">IV. РЕЗЕРВЕ </t>
  </si>
  <si>
    <t>330 и потражни салдо рачуна 331,332, 333, 334, 335, 336 и 337</t>
  </si>
  <si>
    <t xml:space="preserve">V. ПОЗИТИВНЕ РЕВАЛОРИЗАЦИОНЕ РЕЗЕРВЕ И НЕРЕАЛИЗОВАНИ ДОБИЦИ ПО ОСНОВУ ФИНАНСИЈСКИХ СРЕДСТАВА И ДРУГИХ КОМПОНЕНТИ ОСТАЛОГ СВЕОБУХВАТНОГ РЕЗУЛТАТА </t>
  </si>
  <si>
    <t>дуговни салдо рачуна 331, 332, 333, 334, 335, 336 и 337</t>
  </si>
  <si>
    <t xml:space="preserve">VI. НЕРЕАЛИЗОВАНИ ГУБИЦИ ПО ОСНОВУ ФИНАНСИЈСКИХ СРЕДСТАВА И ДРГУГИХ КОМПОНЕНТИ ОСТАЛОГ СВЕОБУХВАТНОГ РЕЗУЛТАТА </t>
  </si>
  <si>
    <t>VII. НЕРАСПОРЕЂЕНИ ДОБИТАК (0409 + 0410)</t>
  </si>
  <si>
    <t xml:space="preserve">2. Нераспоређени добитак текуће године </t>
  </si>
  <si>
    <t xml:space="preserve">VIII. УЧЕШЋА БЕЗ ПРАВА КОНТРОЛЕ </t>
  </si>
  <si>
    <t>IX. ГУБИТАК (0413 + 0414)</t>
  </si>
  <si>
    <t xml:space="preserve">1. Губитак ранијих година </t>
  </si>
  <si>
    <t xml:space="preserve">Б. ДУГОРОЧНА РЕЗЕРВИСАЊА И ДУГОРОЧНЕ ОБАВЕЗЕ </t>
  </si>
  <si>
    <t>(0416 + 0420 + 0428)</t>
  </si>
  <si>
    <t xml:space="preserve">I. ДУГОРОЧНА РЕЗЕРВИСАЊА </t>
  </si>
  <si>
    <t>(0417+0418+0419)</t>
  </si>
  <si>
    <t xml:space="preserve">1. Резервисања за накнаде и друге бенефиције запослених </t>
  </si>
  <si>
    <t xml:space="preserve">2. Резервисања за трошкове у гарантном року </t>
  </si>
  <si>
    <t>40, осим 400 и 404</t>
  </si>
  <si>
    <t xml:space="preserve">3. Остала дугорочна резервисања </t>
  </si>
  <si>
    <t xml:space="preserve">II. ДУГОРОЧНЕ ОБАВЕЗЕ </t>
  </si>
  <si>
    <t>(0421 + 0422 + 0423 + 0424 + 0425 + 0426 + 0427)</t>
  </si>
  <si>
    <t xml:space="preserve">1. Обавезе које се могу конвертовати у капитал </t>
  </si>
  <si>
    <t>411 (део) и 412 (део)</t>
  </si>
  <si>
    <t xml:space="preserve">2. Дугорочни кредити и остале дугорочне обавезе према матичном, зависним и осталим повезаним лицима у земљи </t>
  </si>
  <si>
    <t xml:space="preserve">3. Дугорочни кредити и остале дугорочне обавезе према матичном, зависним и осталим повезаним лицима у иностранству </t>
  </si>
  <si>
    <t>414 и 416 (део)</t>
  </si>
  <si>
    <t xml:space="preserve">4. Дугорочни кредити, зајмови и обавезе по основу лизинга у земљи </t>
  </si>
  <si>
    <t>415 и 416 (део)</t>
  </si>
  <si>
    <t xml:space="preserve">5. Дугорочни кредити, зајмови и обавезе по основу лизинга у иностранству </t>
  </si>
  <si>
    <t xml:space="preserve">6. Обавезе по емитованим хартијама од вредности </t>
  </si>
  <si>
    <t xml:space="preserve">7. Остале дугорочне обавезе </t>
  </si>
  <si>
    <t>49 (део), осим 498 и 495 (део)</t>
  </si>
  <si>
    <t xml:space="preserve">III. ДУГОРОЧНА ПАСИВНА ВРЕМЕНСКА РАЗГРАНИЧЕЊА </t>
  </si>
  <si>
    <t xml:space="preserve">В. ОДЛОЖЕНЕ ПОРЕСКЕ ОБАВЕЗЕ </t>
  </si>
  <si>
    <t>495 (део)</t>
  </si>
  <si>
    <t xml:space="preserve">Г. ДУГОРОЧНИ ОДЛОЖЕНИ ПРИХОДИ И ПРИМЉЕНЕ ДОНАЦИЈЕ </t>
  </si>
  <si>
    <t xml:space="preserve">Д. КРАТКОРОЧНА РЕЗЕРВИСАЊА И КРАТКОРОЧНЕ ОБАВЕЗЕ </t>
  </si>
  <si>
    <t>(0432 + 0433 + 0441 + 0442 + 0449 + 0453 + 0454)</t>
  </si>
  <si>
    <t xml:space="preserve">I. КРАТКОРОЧНА РЕЗЕРВИСАЊА </t>
  </si>
  <si>
    <t>42, осим 427</t>
  </si>
  <si>
    <t xml:space="preserve">II. КРАТКОРОЧНЕ ФИНАНСИЈСКЕ ОБАВЕЗЕ </t>
  </si>
  <si>
    <t>(0434 + 0435 + 0436 + 0437 + 0438 + 0439 + 0440)</t>
  </si>
  <si>
    <t>420 (део) и 421 (део)</t>
  </si>
  <si>
    <t xml:space="preserve">1. Обавезе по основу кредита према матичном, зависним и осталим повезаним лицима у земљи </t>
  </si>
  <si>
    <t xml:space="preserve">2. Обавезе по основу кредита према матичном, зависним и осталим повезаним лицима у иностранству </t>
  </si>
  <si>
    <t>422 (део), 424 (део), 425 (део), и 429 (део)</t>
  </si>
  <si>
    <t xml:space="preserve">3. Обавезе по основу кредита и зајмова од лица која нису домаће банке </t>
  </si>
  <si>
    <t>422 (део), 424 (део), 425 (део) и 429 (део)</t>
  </si>
  <si>
    <t xml:space="preserve">4. Обавезе по основу кредита од домаћих банака </t>
  </si>
  <si>
    <t xml:space="preserve">423, 424 (део), 425 (део) и 429 (део) </t>
  </si>
  <si>
    <t xml:space="preserve">5. Кредити, зајмови и обавезе из иностранства </t>
  </si>
  <si>
    <t xml:space="preserve">6. Обавезе по краткорочним хартијама од вредности </t>
  </si>
  <si>
    <t xml:space="preserve">7. Обавезе по основу финансијских деривата </t>
  </si>
  <si>
    <t xml:space="preserve">III. ПРИМЉЕНИ АВАНСИ, ДЕПОЗИТИ И КАУЦИЈЕ </t>
  </si>
  <si>
    <t>43, осим 430</t>
  </si>
  <si>
    <t xml:space="preserve">IV. ОБАВЕЗЕ ИЗ ПОСЛОВАЊА </t>
  </si>
  <si>
    <t>(0443 + 0444 + 0445 + 0046 + 0447 + 0448)</t>
  </si>
  <si>
    <t>431 и 433</t>
  </si>
  <si>
    <t xml:space="preserve">1. Обавезе према добављачима - матична, зависна правна лица и остала повезана лица у земљи </t>
  </si>
  <si>
    <t>432 и 434</t>
  </si>
  <si>
    <t xml:space="preserve">2. Обавезе према добављачима - матична, зависна правна лица и остала повезана лица у иностранству </t>
  </si>
  <si>
    <t xml:space="preserve">3. Обавезе према добављачима у земљи </t>
  </si>
  <si>
    <t xml:space="preserve">4. Обавезе према добављачима  у иностранству </t>
  </si>
  <si>
    <t>439 (део)</t>
  </si>
  <si>
    <t xml:space="preserve">5. Обавезе по меницама </t>
  </si>
  <si>
    <t xml:space="preserve">6. Остале обавезе из пословања </t>
  </si>
  <si>
    <t>44,45,46, осим 467, 47 и 48</t>
  </si>
  <si>
    <t xml:space="preserve">V. ОСТАЛЕ КРАТКОРОЧНЕ ОБАВЕЗЕ </t>
  </si>
  <si>
    <t>(0450 + 0451 + 0452)</t>
  </si>
  <si>
    <t>44, 45 и 46 осим 467</t>
  </si>
  <si>
    <t xml:space="preserve">1. Остале краткорочне обавезе </t>
  </si>
  <si>
    <t>47,48 осим 481</t>
  </si>
  <si>
    <t xml:space="preserve">2. Обавезе по основу пореза на додату вредност и осталих јавних прихода </t>
  </si>
  <si>
    <t xml:space="preserve">3. Обавезе по основу пореза на добитак </t>
  </si>
  <si>
    <t xml:space="preserve">VI. ОБАВЕЗЕ ПО ОСНОВУ СРЕДСТАВА НАМЕЊЕНИХ ПРОДАЈИ И СРЕДСТАВА ПОСЛОВАЊА КОЈЕ ЈЕ ОБУСТАВЉЕНО </t>
  </si>
  <si>
    <t>49 (део) осим 498</t>
  </si>
  <si>
    <t xml:space="preserve">VII. КРАТКОРОЧНА ПАСИВНА ВРЕМЕНСКА РАЗГРАНИЧЕЊА </t>
  </si>
  <si>
    <t xml:space="preserve">Ђ. ГУБИТАК ИЗНАД ВИСИНЕ КАПИТАЛА </t>
  </si>
  <si>
    <t>(0415 + 0429 + 0430 + 0431 - 0059) ≥ 0 = 0407 + 0412 - 0402 - 0403 - 0404 - 0405 - 0406 - 0408 - 0411) ≥ 0</t>
  </si>
  <si>
    <t xml:space="preserve">E. УКУПНА ПАСИВА </t>
  </si>
  <si>
    <t>(0401 + 0415 + 0429 + 0430 + 0431 - 0455)</t>
  </si>
  <si>
    <t xml:space="preserve">Ж. ВАНБИЛАНСНА ПАСИВА </t>
  </si>
  <si>
    <t xml:space="preserve">П О З И Ц И Ј А </t>
  </si>
  <si>
    <t xml:space="preserve">A. ТОКОВИ ГОТОВИНЕ ИЗ ПОСЛОВНИХ АКТИВНОСТИ </t>
  </si>
  <si>
    <t>I. Приливи готовине из пословних активности (1 до 4)</t>
  </si>
  <si>
    <t>1. Продаја и примљени аванси у земљи</t>
  </si>
  <si>
    <t xml:space="preserve">2. Продаја и примљени аванси у иностранству </t>
  </si>
  <si>
    <t xml:space="preserve">3. Примљене камате из пословних активности </t>
  </si>
  <si>
    <t xml:space="preserve">4. Oстали приливи из редовног пословања </t>
  </si>
  <si>
    <t>II. Одливи готовине из пословних активности (1 до 8)</t>
  </si>
  <si>
    <t xml:space="preserve">1. Исплате добављачима и дати аванси у земљи </t>
  </si>
  <si>
    <t xml:space="preserve">2. Исплате добављачима и дати аванси у иностранству </t>
  </si>
  <si>
    <t xml:space="preserve">3. Зараде, накнаде зарада и остали лични расходи </t>
  </si>
  <si>
    <t>4. Плаћене камате у земљи</t>
  </si>
  <si>
    <t xml:space="preserve">5. Плаћене камате у иностранству </t>
  </si>
  <si>
    <t xml:space="preserve">6. Порез на добитак </t>
  </si>
  <si>
    <t xml:space="preserve">7. Одливи по основу осталих јавних прихода </t>
  </si>
  <si>
    <t xml:space="preserve">8. Остали одливи из пословних активности </t>
  </si>
  <si>
    <t>III. Нето прилив готовине из пословних активности (I - II)</t>
  </si>
  <si>
    <t>IV. Нето одлив готовине из пословних активности (II - I)</t>
  </si>
  <si>
    <t xml:space="preserve">Б. ТОКОВИ ГОТОВИНЕ ИЗ АКТИВНОСТИ ИНВЕСТИРАЊА </t>
  </si>
  <si>
    <t xml:space="preserve">1. Продаја акција и удела </t>
  </si>
  <si>
    <t xml:space="preserve">2. Продаја нематеријалне имовине, некретнина, постројења, опреме и биолошких средстава </t>
  </si>
  <si>
    <t xml:space="preserve">3. Остали финансијски пласмани </t>
  </si>
  <si>
    <t xml:space="preserve">4. Примљене камате из активности инвестирања </t>
  </si>
  <si>
    <t xml:space="preserve">1. Куповина акција и удела </t>
  </si>
  <si>
    <t xml:space="preserve">2. Куповина нематеријалне имовине, некретнина, постројења, опреме и биолошких средстава </t>
  </si>
  <si>
    <t>3. Остали финансијски пласмани</t>
  </si>
  <si>
    <t>III. Нето прилив готовине из активности инвестирања (I - II)</t>
  </si>
  <si>
    <t>IV. Нето одлив готовине из активности инвестирања (II - I)</t>
  </si>
  <si>
    <t xml:space="preserve">В. ТОКОВИ ГОТОВИНЕ ИЗ АКТИВНОСТИ ФИНАНСИРАЊА </t>
  </si>
  <si>
    <t>I. Приливи готовине из активности финансирања (1 до 7)</t>
  </si>
  <si>
    <t>2. Дугорочни кредити у земљи</t>
  </si>
  <si>
    <t xml:space="preserve">3. Дугорочни кредити у иностранству </t>
  </si>
  <si>
    <t>4. Краткорочни кредити у земљи</t>
  </si>
  <si>
    <t xml:space="preserve">5. Краткорочни кредити у иностранству </t>
  </si>
  <si>
    <t xml:space="preserve">6. Остале дугорочне обавезе </t>
  </si>
  <si>
    <t xml:space="preserve">7. Остале краткорочне обавезе </t>
  </si>
  <si>
    <t>II. Одливи готовине из активности финансирања (1 до 8)</t>
  </si>
  <si>
    <t xml:space="preserve">1. Откуп сопствених акција и удела </t>
  </si>
  <si>
    <t>6. Остале обавезе</t>
  </si>
  <si>
    <t>7. Финансијски лизинг</t>
  </si>
  <si>
    <t>8. Исплаћене дивиденде</t>
  </si>
  <si>
    <t>III. Нето прилив готовине из активности финансирања (I - II)</t>
  </si>
  <si>
    <t>IV. Нето одлив готовине из активности финансирања (II - I)</t>
  </si>
  <si>
    <t xml:space="preserve">Ж. ГОТОВИНА НА ПОЧЕТКУ ОБРАЧУНСКОГ ПЕРИОДА </t>
  </si>
  <si>
    <t xml:space="preserve">З. ПОЗИТИВНЕ КУРСНЕ РАЗЛИКЕ ПО ОСНОВУ ПРЕРАЧУНА ГОТОВИНЕ </t>
  </si>
  <si>
    <t xml:space="preserve">И. НЕГАТИВНЕ КУРСНЕ РАЗЛИКЕ ПО ОСНОВУ ПРЕРАЧУНА ГОТОВИНЕ </t>
  </si>
  <si>
    <t xml:space="preserve">J. ГОТОВИНА НА КРАЈУ ОБРАЧУНСКОГ ПЕРИОДА </t>
  </si>
  <si>
    <t>(3050 - 3051 + 3052 + 3053 - 3054)</t>
  </si>
  <si>
    <t xml:space="preserve">Реализација </t>
  </si>
  <si>
    <r>
      <t xml:space="preserve">Г. СВЕГА ПРИЛИВ ГОТОВИНЕ </t>
    </r>
    <r>
      <rPr>
        <sz val="9"/>
        <rFont val="Times New Roman"/>
        <family val="1"/>
      </rPr>
      <t>(3001 + 3017 + 3029)</t>
    </r>
  </si>
  <si>
    <r>
      <t xml:space="preserve">Д. СВЕГА ОДЛИВ ГОТОВИНЕ </t>
    </r>
    <r>
      <rPr>
        <sz val="9"/>
        <rFont val="Times New Roman"/>
        <family val="1"/>
      </rPr>
      <t>(3006 + 3023 + 3037)</t>
    </r>
  </si>
  <si>
    <r>
      <t xml:space="preserve">Ђ. НЕТО ПРИЛИВ ГОТОВИНЕ </t>
    </r>
    <r>
      <rPr>
        <sz val="9"/>
        <rFont val="Times New Roman"/>
        <family val="1"/>
      </rPr>
      <t>(3048 - 3049) ≥ 0</t>
    </r>
  </si>
  <si>
    <r>
      <t xml:space="preserve">E. НЕТО ОДЛИВ ГОТОВИНЕ </t>
    </r>
    <r>
      <rPr>
        <sz val="9"/>
        <rFont val="Times New Roman"/>
        <family val="1"/>
      </rPr>
      <t>(3049 - 3048) ≥ 0</t>
    </r>
  </si>
  <si>
    <t>Број запослених  по кадровској евиденцији - УКУПНО**</t>
  </si>
  <si>
    <t xml:space="preserve">** Број запослених последњег дана извештајног периода </t>
  </si>
  <si>
    <t>Образац 1а.</t>
  </si>
  <si>
    <t>Образац 1б.</t>
  </si>
  <si>
    <t>** последњи дан тромесечја за који се извештај саставља</t>
  </si>
  <si>
    <t>* Последњи дан тромесечја за који се извештај саставља</t>
  </si>
  <si>
    <t>* последњи дан тромесечја за који се извештај саставља</t>
  </si>
  <si>
    <t>* година за коју се извештај саставља</t>
  </si>
  <si>
    <t>БИЛАНС УСПЕХА</t>
  </si>
  <si>
    <t xml:space="preserve">A. ПОСЛОВНИ ПРИХОДИ </t>
  </si>
  <si>
    <t>(1002 + 1005 + 1008 + 1009 - 1010 + 1011 + 1012)</t>
  </si>
  <si>
    <t>I. ПРИХОДИ ОД ПРОДАЈЕ РОБЕ (1003 + 1004)</t>
  </si>
  <si>
    <t>600, 602 и 604</t>
  </si>
  <si>
    <t xml:space="preserve">1. Приходи од продаје робе на домаћем тржишту </t>
  </si>
  <si>
    <t>601, 603 и 605</t>
  </si>
  <si>
    <t xml:space="preserve">2. Приходи од продаје роба на иностраном тржишту </t>
  </si>
  <si>
    <t>II. ПРИХОДИ ОД ПРОДАЈЕ ПРОИЗВОДА И УСЛУГА (1006 + 1007)</t>
  </si>
  <si>
    <t>610, 612 и 614</t>
  </si>
  <si>
    <t xml:space="preserve">1. Приходи од продаје производа и услуга на домаћем тржишту </t>
  </si>
  <si>
    <t>611, 613 и 615</t>
  </si>
  <si>
    <t xml:space="preserve">2. Приходи од продаје производа и услуга на иностраном тржишту </t>
  </si>
  <si>
    <t xml:space="preserve">III. ПРИХОДИ ОД АКТИВИРАЊА УЧИНАКА И РОБЕ </t>
  </si>
  <si>
    <t xml:space="preserve">IV. ПОВЕЋАЊЕ ВРЕДНОСТИ ЗАЛИХА НЕДОВРШЕНИХ И ГОТОВИХ ПРОИЗВОДА </t>
  </si>
  <si>
    <t xml:space="preserve">V. СМАЊЕЊЕ ВРЕДНОСТИ ЗАЛИХА НЕДОВРШЕНИХ И ГОТОВИХ ПРОИЗВОДА </t>
  </si>
  <si>
    <t>64 и 65</t>
  </si>
  <si>
    <t xml:space="preserve">VI. ОСТАЛИ ПОСЛОВНИ ПРИХОДИ </t>
  </si>
  <si>
    <t>68,  осим 683, 685 и 686</t>
  </si>
  <si>
    <t xml:space="preserve">VII. ПРИХОДИ ОД УСКЛАЂИВАЊА ВРЕДНОСТИ ИМОВИНЕ (ОСИМ ФИНАНСИЈСКЕ) </t>
  </si>
  <si>
    <t>Б. ПОСЛОВНИ РАСХОДИ (1014 + 1015 + 1016 + 1020 + 1021 + 1022 + 1023 + 1024)</t>
  </si>
  <si>
    <t xml:space="preserve">I. НАБАВНА ВРЕДНОСТ ПРОДАТЕ РОБЕ </t>
  </si>
  <si>
    <t xml:space="preserve">II. ТРОШКОВИ МАТЕРИЈАЛА, ГОРИВА И ЕНЕРГИЈЕ </t>
  </si>
  <si>
    <t>III. ТРОШКОВИ ЗАРАДА, НАКНАДА ЗАРАДА И ОСТАЛИ ЛИЧНИ РАСХОДИ (1017 + 1018 + 1019)</t>
  </si>
  <si>
    <t xml:space="preserve">1. Трошкови зарада и накнада зарада </t>
  </si>
  <si>
    <t xml:space="preserve">2. Трошкови пореза и доприноса на зараде и накнаде зарада </t>
  </si>
  <si>
    <t>52 осим 520 и 521</t>
  </si>
  <si>
    <t>3. Остали лични расходи и накнаде</t>
  </si>
  <si>
    <t xml:space="preserve">IV. ТРОШКОВИ АМОРТИЗАЦИЈЕ </t>
  </si>
  <si>
    <t>58, осим 583, 585 и 586</t>
  </si>
  <si>
    <t xml:space="preserve">V. РАСХОДИ ОД УСКЛАЂИВАЊА ВРЕДНОСТИ ИМОВИНЕ (ОСИМ ФИНАНСИЈСКЕ) </t>
  </si>
  <si>
    <t xml:space="preserve">VI. ТРОШКОВИ ПРОИЗВОДНИХ УСЛУГА </t>
  </si>
  <si>
    <t>54, осим 540</t>
  </si>
  <si>
    <t xml:space="preserve">VII. ТРОШКОВИ РЕЗЕРВИСАЊА </t>
  </si>
  <si>
    <t xml:space="preserve">VIII. НЕМАТЕРИЈАЛНИ ТРОШКОВИ </t>
  </si>
  <si>
    <t>В. ПОСЛОВНИ ДОБИТАК (1001 - 1013) ≥ 0</t>
  </si>
  <si>
    <t>Г. ПОСЛОВНИ ГУБИТАК (1013 - 1001) ≥ 0</t>
  </si>
  <si>
    <t xml:space="preserve">Д. ФИНАНСИЈСКИ ПРИХОДИ </t>
  </si>
  <si>
    <t>(1028 + 1029 + 1030 + 1031)</t>
  </si>
  <si>
    <t>660 и 661</t>
  </si>
  <si>
    <t xml:space="preserve">I. ФИНАНСИЈСКИ ПРИХОДИ ИЗ ОДНОСА СА МАТИЧНИМ, ЗАВИСНИМ И ОСТАЛИМ ПОВЕЗАНИМ ЛИЦИМА </t>
  </si>
  <si>
    <t xml:space="preserve">II. ПРИХОДИ ОД КАМАТА </t>
  </si>
  <si>
    <t xml:space="preserve">III. ПОЗИТИВНЕ КРУСНЕ РАЗЛИКЕ И ПОЗИТИВНИ ЕФЕКТИ ВАЛУТНЕ КЛАУЗУЛЕ </t>
  </si>
  <si>
    <t>665 и 669</t>
  </si>
  <si>
    <t xml:space="preserve">IV. ОСТАЛИ ФИНАНСИЈСКИ ПРИХОДИ </t>
  </si>
  <si>
    <t xml:space="preserve">Ђ. ФИНАНСИЈСКИ РАСХОДИ </t>
  </si>
  <si>
    <t>(1033 + 1034 + 1035 + 1036)</t>
  </si>
  <si>
    <t>560 и 561</t>
  </si>
  <si>
    <t xml:space="preserve">I. ФИНАНСИЈСКИ РАСХОДИ ИЗ ОДНОСА СА МАТИЧНИМ, ЗАВИСНИМ И ОСТАЛИМ ПОВЕЗАНИМ ЛИЦИМА </t>
  </si>
  <si>
    <t xml:space="preserve">II. РАСХОДИ КАМАТА </t>
  </si>
  <si>
    <t xml:space="preserve">III. НЕГАТИВНЕ КУРСНЕ РАЗЛИКЕ И НЕГАТИВНИ ЕФЕКТИ ВАЛУТНЕ КЛАУЗУЛЕ </t>
  </si>
  <si>
    <t>565 и 569</t>
  </si>
  <si>
    <t xml:space="preserve">IV. ОСТАЛИ ФИНАНСИЈСКИ РАСХОДИ </t>
  </si>
  <si>
    <t>E. ДОБИТАК ИЗ ФИНАНСИРАЊА (1027 - 1032) ≥ 0</t>
  </si>
  <si>
    <t>Ж. ГУБИТАК ИЗ ФИНАНСИРАЊА (1032 - 1027) ≥ 0</t>
  </si>
  <si>
    <t>683, 685 и 686</t>
  </si>
  <si>
    <t xml:space="preserve">З. ПРИХОДИ ОД УСКЛАЂИВАЊА ВРЕДНОСТИ ФИНАНСИЈСКЕ ИМОВИНЕ КОЈА СЕ ИСКАЗУЈЕ ПО ФЕР ВРЕДНОСТИ КРОЗ БИЛАНС УСПЕХА </t>
  </si>
  <si>
    <t>583, 585 и 586</t>
  </si>
  <si>
    <t xml:space="preserve">И. РАСХОДИ ОД УСКЛАЂИВАЊА ВРЕДНОСТИ ФИНАНСИЈСКЕ ИМОВИНЕ КОЈА СЕ ИСКАЗУЈЕ ПО ФЕР ВРЕДНОСТИ КРОЗ БИЛАНС УСПЕХА </t>
  </si>
  <si>
    <t xml:space="preserve">J. ОСТАЛИ ПРИХОДИ </t>
  </si>
  <si>
    <t xml:space="preserve">K. ОСТАЛИ РАСХОДИ </t>
  </si>
  <si>
    <t xml:space="preserve">Л. УКУПНИ ПРИХОДИ </t>
  </si>
  <si>
    <t>(1001 + 1027 + 1039 + 1041)</t>
  </si>
  <si>
    <t xml:space="preserve">Љ. УКУПНИ РАСХОДИ </t>
  </si>
  <si>
    <t>(1013 + 1032 + 1040 + 1042)</t>
  </si>
  <si>
    <t>M. ДОБИТАК ИЗ РЕДОВНОГ ПОСЛОВАЊА ПРЕ ОПОРЕЗИВАЊА (1043 - 1044) ≥ 0</t>
  </si>
  <si>
    <t>Н. ГУБИТАК ИЗ РЕДОВНОГ ПОСЛОВАЊА ПРЕ ОПОРЕЗИВАЊА (1044 - 1043) ≥ 0</t>
  </si>
  <si>
    <t xml:space="preserve">Њ. ПОЗИТИВАН НЕТО ЕФЕКАТ НА РЕЗУЛТАТ ПО ОСНОВУ ДОБИТКА ПОСЛОВАЊА КОЈЕ СЕ ОБУСТАВЉА, ПРОМЕНА РАЧУНОВОДСТВЕНИХ ПОЛИТИКА И ИСПРАВКИ ГРЕШАКА ИЗ РАНИЈИХ ПЕРИОДА </t>
  </si>
  <si>
    <t>59- 69</t>
  </si>
  <si>
    <t xml:space="preserve">O. НЕГАТИВАН НЕТО ЕФЕКАТ НА РЕЗУЛТАТ ПО ОСНОВУ ГУБИТКА ПОСЛОВАЊА КОЈЕ СЕ ОБУСТАВЉА, ПРОМЕНА РАЧУНОВОДСТВЕНИХ ПОЛИТИКА И ИСПРАВКИ ГРЕШАКА ИЗ РАНИЈИХ ПЕРИОДА </t>
  </si>
  <si>
    <t xml:space="preserve">П. ДОБИТАК ПРЕ ОПОРЕЗИВАЊА </t>
  </si>
  <si>
    <t xml:space="preserve">Р. ГУБИТАК ПРЕ ОПОРЕЗИВАЊА </t>
  </si>
  <si>
    <t>(1046 - 1045 + 1048 - 1047) ≥ 0</t>
  </si>
  <si>
    <t xml:space="preserve">С. ПОРЕЗ НА ДОБИТАК </t>
  </si>
  <si>
    <t xml:space="preserve">I. ПОРЕСКИ РАСХОД ПЕРИОДА </t>
  </si>
  <si>
    <t>722 дуг. салдо</t>
  </si>
  <si>
    <t xml:space="preserve">II. ОДЛОЖЕНИ ПОРЕСКИХ РАСХОДИ ПЕРИОДА </t>
  </si>
  <si>
    <t>722 пот. салдо</t>
  </si>
  <si>
    <t xml:space="preserve">III. ОДЛОЖЕНИ ПОРЕСКИ ПРИХОДИ ПЕРИОДА </t>
  </si>
  <si>
    <t xml:space="preserve">T. ИСПЛАЋЕНА ЛИЧНА ПРИМАЊА ПОСЛОДАВЦА </t>
  </si>
  <si>
    <t xml:space="preserve">Ћ. НЕТО ДОБИТАК </t>
  </si>
  <si>
    <t>(1049 - 1050 -1051 - 1052 + 1053 - 1054) ≥ 0</t>
  </si>
  <si>
    <t xml:space="preserve">У. НЕТО ГУБИТАК </t>
  </si>
  <si>
    <t>(1050 - 1049 + 1051 + 1052 - 1053 + 1054) ≥ 0</t>
  </si>
  <si>
    <t xml:space="preserve">I. НЕТО ДОБИТАК КОЈИ ПРИПАДА УЧЕШЋИМА БЕЗ ПРАВА КОНТРОЛЕ </t>
  </si>
  <si>
    <t xml:space="preserve">II. НЕТО ДОБИТАК КОЈИ ПРИПАДА МАТИЧНОМ ПРАВНОМ ЛИЦУ </t>
  </si>
  <si>
    <t xml:space="preserve">III. НЕТО ГУБИТАК КОЈИ ПРИПАДА УЧЕШЋИМА БЕЗ ПРАВА КОНТРОЛЕ </t>
  </si>
  <si>
    <t xml:space="preserve">IV. НЕТО ГУБИТАК КОЈИ ПРИПАДА МАТИЧНОМ ПРАВНОМ ЛИЦУ </t>
  </si>
  <si>
    <t xml:space="preserve">V. ЗАРАДА ПО АКЦИЈИ </t>
  </si>
  <si>
    <t xml:space="preserve">1. Основна зарада по акцији </t>
  </si>
  <si>
    <t xml:space="preserve">2. Умањена (разводњена) зарада по акцији </t>
  </si>
  <si>
    <r>
      <t>(1045 </t>
    </r>
    <r>
      <rPr>
        <sz val="9"/>
        <rFont val="Times New Roman"/>
        <family val="1"/>
      </rPr>
      <t>-</t>
    </r>
    <r>
      <rPr>
        <b/>
        <sz val="9"/>
        <rFont val="Times New Roman"/>
        <family val="1"/>
      </rPr>
      <t> 1046 + 1047 </t>
    </r>
    <r>
      <rPr>
        <sz val="9"/>
        <rFont val="Times New Roman"/>
        <family val="1"/>
      </rPr>
      <t>-</t>
    </r>
    <r>
      <rPr>
        <b/>
        <sz val="9"/>
        <rFont val="Times New Roman"/>
        <family val="1"/>
      </rPr>
      <t> 1048) ≥ 0</t>
    </r>
  </si>
  <si>
    <t>Образац 1.</t>
  </si>
  <si>
    <t>Образац 7.</t>
  </si>
  <si>
    <t>на дан 30.06.20__</t>
  </si>
  <si>
    <t>на дан 30.09.20__</t>
  </si>
  <si>
    <t>на дан 31.12.20__</t>
  </si>
  <si>
    <t>УПЛАТЕ У БУЏЕТ ПО ОСНОВУ ОДЛУКА О РАСПОЕДEЛИ ДОБИТИ</t>
  </si>
  <si>
    <t>од чега за пројекте</t>
  </si>
  <si>
    <t>Број акта којим је добијена сагласности оснивача</t>
  </si>
  <si>
    <t>Датум доношења одлуке</t>
  </si>
  <si>
    <t>Број одлуке НО / Скупштине</t>
  </si>
  <si>
    <t>Губитак</t>
  </si>
  <si>
    <t>Преостала добит / начин покрића губитка</t>
  </si>
  <si>
    <t>Опис</t>
  </si>
  <si>
    <t>Добитак</t>
  </si>
  <si>
    <t xml:space="preserve">*** Позиције од 5 до 30 које се исказују у новчаним јединицама приказати у бруто износу </t>
  </si>
  <si>
    <t>ПОТРАЖИВАЊА, ОБАВЕЗЕ И СУДСКИ СПОРОВИ</t>
  </si>
  <si>
    <t>Намена средстава</t>
  </si>
  <si>
    <t xml:space="preserve"> ПРИХОДИ ИЗ БУЏЕТА</t>
  </si>
  <si>
    <t>*Напомена: За приходе из буџета је потребно навести намену коришћења средстава</t>
  </si>
  <si>
    <t>Напомена: За приходе из буџета је потребно навесту намену коришћења коришћења средстава</t>
  </si>
  <si>
    <t>РАСПОДЕЛА ОСТВАРЕНЕ ДОБИТИ / ПОКРИЋE ГУБИТКА</t>
  </si>
  <si>
    <t>Извештај о инвестицијама</t>
  </si>
  <si>
    <t>Р.бр.</t>
  </si>
  <si>
    <t>Назив инвестиције</t>
  </si>
  <si>
    <t>Година почетка финансирања пројекта</t>
  </si>
  <si>
    <t>Година завршетка финансирања пројекта</t>
  </si>
  <si>
    <t>Укупна вредност пројекта</t>
  </si>
  <si>
    <t>Структура финансирања</t>
  </si>
  <si>
    <t>План             01.01-31.03.</t>
  </si>
  <si>
    <t>Реализација 01.01-31.03.</t>
  </si>
  <si>
    <t>План                01.01-30.06.</t>
  </si>
  <si>
    <t>Реализација 01.01-30.06.</t>
  </si>
  <si>
    <t>План               01.01-30.09.</t>
  </si>
  <si>
    <t>Реализација 01.01-30.09.</t>
  </si>
  <si>
    <t>План              01.01-31.12.</t>
  </si>
  <si>
    <t>Реализација 01.01-31.12.</t>
  </si>
  <si>
    <t>Позајмљена средства</t>
  </si>
  <si>
    <t>Средства буџета</t>
  </si>
  <si>
    <t>Сопствена средства</t>
  </si>
  <si>
    <t>Тотал</t>
  </si>
  <si>
    <t>Укупно инвестиције</t>
  </si>
  <si>
    <t>* Претходна година</t>
  </si>
  <si>
    <t>** Година за коју се извештај саставља</t>
  </si>
  <si>
    <t xml:space="preserve">СУДСКИ СПОРОВИ </t>
  </si>
  <si>
    <t>Опис спора*</t>
  </si>
  <si>
    <t>Укупна вредност спорова**</t>
  </si>
  <si>
    <t>Укупна вредност спора**</t>
  </si>
  <si>
    <t>**Укупна вредност спора обухвата главни тужбени захтев и споредне тужбене захтеве</t>
  </si>
  <si>
    <t>* Непходно је навести и описати спорове од значаја за предузеће (највећи, најкритичнији, спорови који могу утицати на пословање и резултате предузећа), основ спора, навести њихов статус (активни, решени спорови…) као и друге информације од значаја.</t>
  </si>
  <si>
    <t>Број спорова где је јавно предузеће тужена страна</t>
  </si>
  <si>
    <t>Број спорова где је јавно предузеће страна која тужи</t>
  </si>
  <si>
    <t>Реализација 
01.01-31.12.2021.      Претходна година</t>
  </si>
  <si>
    <t>План за
01.01-31.12.2022.             Текућа година</t>
  </si>
  <si>
    <t>План за
01.01-31.12.2021.             Претходна  година</t>
  </si>
  <si>
    <t>на дан 30.06.20_</t>
  </si>
  <si>
    <t>OTP LEASING Srbija</t>
  </si>
  <si>
    <t>INTESA LEASING DOO</t>
  </si>
  <si>
    <t>EUR</t>
  </si>
  <si>
    <t>RSD</t>
  </si>
  <si>
    <t>KFW BANKA</t>
  </si>
  <si>
    <t>Autočistilica</t>
  </si>
  <si>
    <t>cisterna</t>
  </si>
  <si>
    <t>teretno vozilo IVECO</t>
  </si>
  <si>
    <t>za likvidnost</t>
  </si>
  <si>
    <t>25.000.000</t>
  </si>
  <si>
    <t>DA</t>
  </si>
  <si>
    <t>5 god.</t>
  </si>
  <si>
    <t>3 god.</t>
  </si>
  <si>
    <t>ТЕКУЋИ РАЧУН</t>
  </si>
  <si>
    <t>БАНКА ИНТЕСА</t>
  </si>
  <si>
    <t>НЛБ БАНК</t>
  </si>
  <si>
    <t>AIK.БАНКА</t>
  </si>
  <si>
    <t xml:space="preserve">CREDIT AGRICOLE BANKA </t>
  </si>
  <si>
    <t>HALKBANK</t>
  </si>
  <si>
    <t>VOJV.BANKA-NBG-GROUP</t>
  </si>
  <si>
    <t>KOMERCIJALNA BANKA</t>
  </si>
  <si>
    <t>PRELAZNI RAČUN</t>
  </si>
  <si>
    <t>BLAGAJNA</t>
  </si>
  <si>
    <t>DEVIZNI RAČUN</t>
  </si>
  <si>
    <t>ТЕКУЋИ РАЧУН-ДЕПОЗИТ</t>
  </si>
  <si>
    <t>ДЕПОЗИТ</t>
  </si>
  <si>
    <t>УПРАВА ЗА ТРЕЗОР</t>
  </si>
  <si>
    <t>МИН.ФИН.И ПРИВР.</t>
  </si>
  <si>
    <t>ПРЕЛАЗНИ РАЧ.ДР.БЛАГ.-ПАЗАР</t>
  </si>
  <si>
    <t>ПРИВРЕМ.ИСПЛАТА</t>
  </si>
  <si>
    <t>HALKBANK-bolovanje</t>
  </si>
  <si>
    <t>SOCIETE GENERALE</t>
  </si>
  <si>
    <t>KOMERCIJALNA BANKA-Javni rad.</t>
  </si>
  <si>
    <t>* Добит из претходне године, добит из ранијих година, расподела нераспоређене добити ...</t>
  </si>
  <si>
    <t>VOJV.BANKA-OTP-GROUP</t>
  </si>
  <si>
    <t>БАНКА ИНТЕСА-депозит</t>
  </si>
  <si>
    <t>ЈЛС</t>
  </si>
  <si>
    <t xml:space="preserve">Субвенције за пољоприв.за закуп тезги </t>
  </si>
  <si>
    <t>Расподела остварене добити за  покриће губитка</t>
  </si>
  <si>
    <t>покриће губитка ранијег периода</t>
  </si>
  <si>
    <t>25.06.2021</t>
  </si>
  <si>
    <t>15.06.2020</t>
  </si>
  <si>
    <t>3439-2</t>
  </si>
  <si>
    <t>3/1/-5306</t>
  </si>
  <si>
    <t>30.10.2019</t>
  </si>
  <si>
    <t>8691-4</t>
  </si>
  <si>
    <t>Напомена: Нераспоређена добит се користила за покриће губитка ранијег периода</t>
  </si>
  <si>
    <t>Планирано стање 
на дан 31.12.2023. Текућа година</t>
  </si>
  <si>
    <t>Стање на дан 
31.12.2022.
Претходна година</t>
  </si>
  <si>
    <t>Реализација
01.01-31.12.2022.
Претходна година</t>
  </si>
  <si>
    <t>План за                         01.01.- 31.12.2023. Текућа година</t>
  </si>
  <si>
    <t>Реализација 
01.01-31.12.2022.      Претходна година</t>
  </si>
  <si>
    <t>План за
01.01-31.12.2023.             Текућа година</t>
  </si>
  <si>
    <t>2023.</t>
  </si>
  <si>
    <t>Реализовано закључно са 31.12.2022*</t>
  </si>
  <si>
    <t>ПОТРАЖИВАЊА за 2023. годииу*</t>
  </si>
  <si>
    <t>Укупан број спорова у 2023*</t>
  </si>
  <si>
    <t>Реконструкција простора за обављање комуналне делатности</t>
  </si>
  <si>
    <t>31.12.2022. (претходна година)</t>
  </si>
  <si>
    <t>31.03.2023.</t>
  </si>
  <si>
    <t>План за 2023. годину                                                                                                                                                                                                                                                                                                              (текућа година)</t>
  </si>
  <si>
    <t>ПРЕЛАЗНИ РАЧ.-са рач.на рачун</t>
  </si>
  <si>
    <t>1,928,442</t>
  </si>
  <si>
    <t>4,589</t>
  </si>
  <si>
    <t>0</t>
  </si>
  <si>
    <t>NLB-KOMERCIJALNA BANKA</t>
  </si>
  <si>
    <t>23,107</t>
  </si>
  <si>
    <t>-590,000</t>
  </si>
  <si>
    <t>724,802</t>
  </si>
  <si>
    <t>200</t>
  </si>
  <si>
    <t>80,000</t>
  </si>
  <si>
    <t>38</t>
  </si>
  <si>
    <t>2,171,178</t>
  </si>
  <si>
    <t>пензија</t>
  </si>
  <si>
    <t>уговор о делу</t>
  </si>
  <si>
    <t xml:space="preserve">3 god. </t>
  </si>
  <si>
    <t>HALK BANKA</t>
  </si>
  <si>
    <t>AIK banka</t>
  </si>
  <si>
    <t>AIK banka-dozv.minus</t>
  </si>
  <si>
    <t>12 god.</t>
  </si>
  <si>
    <t>za likvidnost-dozv.minus</t>
  </si>
  <si>
    <t>на дан 31.03.2023</t>
  </si>
  <si>
    <t>ОБАВЕЗЕ за 2023. годину*</t>
  </si>
  <si>
    <t>комуналне услуге</t>
  </si>
  <si>
    <t>радни спор-накнада за превоз</t>
  </si>
  <si>
    <t>накнада штета</t>
  </si>
  <si>
    <t>губитак</t>
  </si>
  <si>
    <t xml:space="preserve"> није донета одлука по исправци у финансијском извештају</t>
  </si>
  <si>
    <t>за трош.превоза од 2019.г. По одлуци</t>
  </si>
  <si>
    <t>1525-4 од 14.02.2023.г</t>
  </si>
  <si>
    <t>није донета одлука</t>
  </si>
  <si>
    <t>640-прих.од субв.</t>
  </si>
  <si>
    <t>одлука бр.4684-3/3 о расподели добити за 2021.г. Од 27.06.2022 г.</t>
  </si>
  <si>
    <t>14.11.2022.</t>
  </si>
  <si>
    <t>Проценат реализације (реализација /                   план 30.06.2023*)</t>
  </si>
  <si>
    <t>исправка по финан.извеш. За 01.01.2022.г.</t>
  </si>
  <si>
    <t>Укупно домаћи кредитор</t>
  </si>
  <si>
    <t>442,581</t>
  </si>
  <si>
    <t>94,036</t>
  </si>
  <si>
    <t>8,868</t>
  </si>
  <si>
    <t>-112,215</t>
  </si>
  <si>
    <t>-177,232</t>
  </si>
  <si>
    <t>123,176</t>
  </si>
  <si>
    <t>129,000</t>
  </si>
  <si>
    <t>292,824</t>
  </si>
  <si>
    <t>-49,677</t>
  </si>
  <si>
    <t>831,599</t>
  </si>
  <si>
    <t>смрт запосленог</t>
  </si>
  <si>
    <t>уговор о ПП пословима</t>
  </si>
  <si>
    <t>План 2023.** година</t>
  </si>
  <si>
    <t>30.09.2023. године*</t>
  </si>
  <si>
    <t>отказ</t>
  </si>
  <si>
    <t>примљен са одређеног</t>
  </si>
  <si>
    <t>новозапослени</t>
  </si>
  <si>
    <t>30.06.2023.</t>
  </si>
  <si>
    <t>30.09.2023.</t>
  </si>
  <si>
    <t>УКУПНО</t>
  </si>
  <si>
    <t>94036</t>
  </si>
  <si>
    <t>3216</t>
  </si>
  <si>
    <t>-55770</t>
  </si>
  <si>
    <t>1738029</t>
  </si>
  <si>
    <t>140047</t>
  </si>
  <si>
    <t>-167658</t>
  </si>
  <si>
    <t>129000</t>
  </si>
  <si>
    <t>212209</t>
  </si>
  <si>
    <t>71262</t>
  </si>
  <si>
    <t>80000</t>
  </si>
  <si>
    <t>1966390</t>
  </si>
  <si>
    <t>4210999</t>
  </si>
  <si>
    <t>прелазак на одређено</t>
  </si>
  <si>
    <t>прелазак на неодређено</t>
  </si>
  <si>
    <t>за период од 01.01. до 31.12.2023. године*</t>
  </si>
  <si>
    <t>Проценат реализације (реализација / план 31.12.2023.*)</t>
  </si>
  <si>
    <t>БИЛАНС СТАЊА  на дан 31.12.2023. године*</t>
  </si>
  <si>
    <t>Проценат реализације (реализација / план 31.12.2023*)</t>
  </si>
  <si>
    <t>у периоду од 01.01. до 31.12.2023. године*</t>
  </si>
  <si>
    <t>Стање на дан 30.09.2023. године*</t>
  </si>
  <si>
    <t>Стање на дан 31.12.2023. године**</t>
  </si>
  <si>
    <t>Распон планираних и исплаћених зарада у периоду 01.01. до 31.12.2023*</t>
  </si>
  <si>
    <t>Реализација за период 01.01 - 31.12.2023. године*</t>
  </si>
  <si>
    <t>01.01  - 31.12.2023. године*</t>
  </si>
  <si>
    <t>01.01-31.12.2023. године*</t>
  </si>
  <si>
    <t>Проценат реализације (реализација /                   план 31.12.2023*)</t>
  </si>
  <si>
    <t>Стање кредитне задужености 
на 31. 12. 2023 године* у оригиналној валути</t>
  </si>
  <si>
    <t>Стање кредитне задужености 
на 31. 12. 2023 године* у динарима</t>
  </si>
  <si>
    <t>31.12.2023.</t>
  </si>
  <si>
    <t>4 god.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</si>
</sst>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##0"/>
  </numFmts>
  <fonts count="56" x14ac:knownFonts="1">
    <font>
      <sz val="10"/>
      <name val="Arial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8"/>
      <name val="Arial"/>
      <family val="2"/>
    </font>
    <font>
      <b/>
      <sz val="11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2"/>
      <name val="Times New Roman"/>
      <family val="1"/>
    </font>
    <font>
      <sz val="12"/>
      <name val="Times New Roman"/>
      <family val="1"/>
    </font>
    <font>
      <b/>
      <i/>
      <sz val="12"/>
      <name val="Times New Roman"/>
      <family val="1"/>
    </font>
    <font>
      <sz val="12"/>
      <name val="Arial"/>
      <family val="2"/>
    </font>
    <font>
      <sz val="10"/>
      <name val="Arial"/>
      <family val="2"/>
      <charset val="238"/>
    </font>
    <font>
      <sz val="14"/>
      <name val="Times New Roman"/>
      <family val="1"/>
      <charset val="238"/>
    </font>
    <font>
      <sz val="16"/>
      <name val="Times New Roman"/>
      <family val="1"/>
      <charset val="238"/>
    </font>
    <font>
      <sz val="14"/>
      <name val="Times New Roman"/>
      <family val="1"/>
    </font>
    <font>
      <b/>
      <sz val="14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sz val="11"/>
      <name val="Times New Roman"/>
      <family val="1"/>
    </font>
    <font>
      <b/>
      <sz val="16"/>
      <name val="Times New Roman"/>
      <family val="1"/>
      <charset val="238"/>
    </font>
    <font>
      <sz val="16"/>
      <name val="Arial"/>
      <family val="2"/>
    </font>
    <font>
      <b/>
      <sz val="16"/>
      <name val="Times New Roman"/>
      <family val="1"/>
    </font>
    <font>
      <b/>
      <sz val="24"/>
      <name val="Times New Roman"/>
      <family val="1"/>
      <charset val="238"/>
    </font>
    <font>
      <sz val="10"/>
      <color theme="1"/>
      <name val="Times New Roman"/>
      <family val="1"/>
    </font>
    <font>
      <sz val="12"/>
      <color theme="1"/>
      <name val="Times New Roman"/>
      <family val="1"/>
    </font>
    <font>
      <sz val="10"/>
      <name val="Arial"/>
      <family val="2"/>
    </font>
    <font>
      <i/>
      <sz val="12"/>
      <name val="Times New Roman"/>
      <family val="1"/>
    </font>
    <font>
      <sz val="22"/>
      <name val="Times New Roman"/>
      <family val="1"/>
      <charset val="238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name val="Times New Roman"/>
      <family val="1"/>
    </font>
    <font>
      <b/>
      <sz val="9"/>
      <name val="Times New Roman"/>
      <family val="1"/>
    </font>
    <font>
      <sz val="9"/>
      <name val="Times New Roman"/>
      <family val="1"/>
    </font>
    <font>
      <b/>
      <sz val="12"/>
      <color theme="0"/>
      <name val="Times New Roman"/>
      <family val="1"/>
    </font>
    <font>
      <sz val="12"/>
      <color theme="0"/>
      <name val="Times New Roman"/>
      <family val="1"/>
    </font>
    <font>
      <sz val="12"/>
      <color rgb="FF000000"/>
      <name val="Times New Roman"/>
      <family val="2"/>
    </font>
    <font>
      <b/>
      <sz val="18"/>
      <color rgb="FF000000"/>
      <name val="Times New Roman"/>
      <family val="1"/>
    </font>
    <font>
      <sz val="11"/>
      <color rgb="FF000000"/>
      <name val="Times New Roman"/>
      <family val="2"/>
    </font>
    <font>
      <b/>
      <sz val="12"/>
      <color rgb="FF000000"/>
      <name val="Times New Roman"/>
      <family val="1"/>
    </font>
    <font>
      <b/>
      <sz val="11"/>
      <color rgb="FF000000"/>
      <name val="Times New Roman"/>
      <family val="1"/>
    </font>
    <font>
      <sz val="9"/>
      <name val="Arial"/>
      <family val="2"/>
    </font>
    <font>
      <sz val="11"/>
      <name val="Arial"/>
      <family val="2"/>
    </font>
    <font>
      <sz val="16"/>
      <color indexed="10"/>
      <name val="Times New Roman"/>
      <family val="1"/>
      <charset val="238"/>
    </font>
    <font>
      <sz val="14"/>
      <color theme="0" tint="-0.34998626667073579"/>
      <name val="Times New Roman"/>
      <family val="1"/>
      <charset val="238"/>
    </font>
    <font>
      <b/>
      <sz val="12"/>
      <color rgb="FFFF0000"/>
      <name val="Times New Roman"/>
      <family val="1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2"/>
      <color rgb="FFFF0000"/>
      <name val="Times New Roman"/>
      <family val="1"/>
    </font>
    <font>
      <sz val="11"/>
      <color rgb="FFFF0000"/>
      <name val="Times New Roman"/>
      <family val="1"/>
    </font>
    <font>
      <sz val="11"/>
      <name val="Times New Roman"/>
      <family val="2"/>
    </font>
    <font>
      <b/>
      <sz val="11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sz val="10"/>
      <color rgb="FFFF0000"/>
      <name val="Arial"/>
      <family val="2"/>
    </font>
    <font>
      <b/>
      <sz val="1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3D3D3"/>
      </patternFill>
    </fill>
    <fill>
      <patternFill patternType="solid">
        <fgColor rgb="FFFFFFFF"/>
      </patternFill>
    </fill>
    <fill>
      <patternFill patternType="solid">
        <fgColor indexed="9"/>
        <bgColor indexed="26"/>
      </patternFill>
    </fill>
  </fills>
  <borders count="1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 diagonalUp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rgb="FF000000"/>
      </top>
      <bottom style="thin">
        <color indexed="64"/>
      </bottom>
      <diagonal/>
    </border>
    <border>
      <left/>
      <right style="medium">
        <color indexed="64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/>
      <top style="thin">
        <color indexed="64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thin">
        <color rgb="FF000000"/>
      </left>
      <right style="medium">
        <color indexed="64"/>
      </right>
      <top/>
      <bottom style="medium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10" fillId="0" borderId="0"/>
    <xf numFmtId="9" fontId="26" fillId="0" borderId="0" applyFont="0" applyFill="0" applyBorder="0" applyAlignment="0" applyProtection="0"/>
  </cellStyleXfs>
  <cellXfs count="915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Border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6" fillId="0" borderId="0" xfId="0" applyFont="1"/>
    <xf numFmtId="0" fontId="6" fillId="0" borderId="0" xfId="0" applyFont="1" applyAlignment="1">
      <alignment horizontal="right"/>
    </xf>
    <xf numFmtId="0" fontId="1" fillId="0" borderId="0" xfId="0" applyFont="1" applyAlignment="1"/>
    <xf numFmtId="0" fontId="1" fillId="0" borderId="0" xfId="0" applyFont="1" applyBorder="1"/>
    <xf numFmtId="0" fontId="1" fillId="0" borderId="0" xfId="0" applyFont="1" applyAlignment="1">
      <alignment horizontal="right"/>
    </xf>
    <xf numFmtId="0" fontId="7" fillId="0" borderId="0" xfId="0" applyFont="1"/>
    <xf numFmtId="0" fontId="6" fillId="0" borderId="0" xfId="0" applyFont="1" applyAlignment="1"/>
    <xf numFmtId="0" fontId="7" fillId="0" borderId="1" xfId="0" applyFont="1" applyBorder="1"/>
    <xf numFmtId="0" fontId="7" fillId="0" borderId="0" xfId="0" applyFont="1" applyBorder="1"/>
    <xf numFmtId="0" fontId="1" fillId="0" borderId="0" xfId="0" applyFont="1" applyBorder="1" applyAlignment="1"/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5" fillId="0" borderId="0" xfId="0" applyFont="1"/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5" fillId="0" borderId="0" xfId="0" applyFont="1" applyBorder="1" applyAlignment="1"/>
    <xf numFmtId="3" fontId="2" fillId="0" borderId="0" xfId="0" applyNumberFormat="1" applyFont="1" applyAlignment="1">
      <alignment horizontal="right"/>
    </xf>
    <xf numFmtId="3" fontId="1" fillId="0" borderId="0" xfId="0" applyNumberFormat="1" applyFont="1" applyAlignment="1">
      <alignment horizontal="right"/>
    </xf>
    <xf numFmtId="3" fontId="2" fillId="0" borderId="0" xfId="0" applyNumberFormat="1" applyFont="1" applyBorder="1" applyAlignment="1">
      <alignment horizontal="right" vertical="center" wrapText="1"/>
    </xf>
    <xf numFmtId="3" fontId="2" fillId="0" borderId="0" xfId="0" applyNumberFormat="1" applyFont="1" applyBorder="1" applyAlignment="1">
      <alignment horizontal="right"/>
    </xf>
    <xf numFmtId="3" fontId="2" fillId="0" borderId="0" xfId="0" applyNumberFormat="1" applyFont="1" applyFill="1" applyBorder="1" applyAlignment="1">
      <alignment horizontal="right" vertical="center" wrapText="1"/>
    </xf>
    <xf numFmtId="49" fontId="2" fillId="0" borderId="0" xfId="0" applyNumberFormat="1" applyFont="1"/>
    <xf numFmtId="0" fontId="11" fillId="0" borderId="0" xfId="0" applyFont="1"/>
    <xf numFmtId="0" fontId="11" fillId="0" borderId="0" xfId="0" applyFont="1" applyBorder="1"/>
    <xf numFmtId="0" fontId="11" fillId="0" borderId="0" xfId="0" applyFont="1" applyAlignment="1"/>
    <xf numFmtId="0" fontId="11" fillId="0" borderId="0" xfId="0" applyFont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11" fillId="2" borderId="1" xfId="1" applyFont="1" applyFill="1" applyBorder="1" applyAlignment="1">
      <alignment horizontal="left" vertical="center" wrapText="1"/>
    </xf>
    <xf numFmtId="0" fontId="11" fillId="0" borderId="0" xfId="0" applyFont="1" applyBorder="1" applyAlignment="1">
      <alignment vertical="center"/>
    </xf>
    <xf numFmtId="3" fontId="11" fillId="0" borderId="0" xfId="0" applyNumberFormat="1" applyFont="1" applyBorder="1" applyAlignment="1">
      <alignment horizontal="right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/>
    </xf>
    <xf numFmtId="0" fontId="5" fillId="0" borderId="0" xfId="0" applyFont="1" applyBorder="1"/>
    <xf numFmtId="49" fontId="11" fillId="0" borderId="0" xfId="0" applyNumberFormat="1" applyFont="1" applyBorder="1" applyAlignment="1">
      <alignment horizontal="center" vertical="center"/>
    </xf>
    <xf numFmtId="0" fontId="11" fillId="0" borderId="0" xfId="0" applyFont="1" applyBorder="1" applyAlignment="1">
      <alignment horizontal="left" vertical="center"/>
    </xf>
    <xf numFmtId="0" fontId="13" fillId="0" borderId="0" xfId="0" applyFont="1"/>
    <xf numFmtId="2" fontId="13" fillId="0" borderId="0" xfId="0" applyNumberFormat="1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6" fillId="0" borderId="0" xfId="0" applyFont="1" applyFill="1" applyBorder="1"/>
    <xf numFmtId="0" fontId="24" fillId="0" borderId="1" xfId="0" applyFont="1" applyBorder="1"/>
    <xf numFmtId="0" fontId="7" fillId="0" borderId="6" xfId="0" applyFont="1" applyBorder="1"/>
    <xf numFmtId="0" fontId="16" fillId="0" borderId="0" xfId="0" applyFont="1" applyBorder="1" applyAlignment="1">
      <alignment horizontal="right"/>
    </xf>
    <xf numFmtId="0" fontId="7" fillId="0" borderId="0" xfId="0" applyFont="1" applyAlignment="1">
      <alignment horizontal="center" vertical="center"/>
    </xf>
    <xf numFmtId="0" fontId="7" fillId="0" borderId="0" xfId="0" applyFont="1" applyAlignment="1"/>
    <xf numFmtId="49" fontId="7" fillId="0" borderId="0" xfId="0" applyNumberFormat="1" applyFont="1" applyBorder="1" applyAlignment="1">
      <alignment horizontal="center" vertical="center"/>
    </xf>
    <xf numFmtId="49" fontId="7" fillId="0" borderId="0" xfId="0" applyNumberFormat="1" applyFont="1" applyBorder="1" applyAlignment="1">
      <alignment horizontal="center" vertical="center" textRotation="90" wrapText="1"/>
    </xf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center" vertical="center" wrapText="1"/>
    </xf>
    <xf numFmtId="0" fontId="12" fillId="0" borderId="0" xfId="0" applyFont="1"/>
    <xf numFmtId="49" fontId="12" fillId="0" borderId="0" xfId="0" applyNumberFormat="1" applyFont="1"/>
    <xf numFmtId="0" fontId="20" fillId="0" borderId="0" xfId="0" applyFont="1"/>
    <xf numFmtId="49" fontId="20" fillId="0" borderId="0" xfId="0" applyNumberFormat="1" applyFont="1"/>
    <xf numFmtId="0" fontId="21" fillId="0" borderId="0" xfId="0" applyFont="1"/>
    <xf numFmtId="0" fontId="7" fillId="0" borderId="0" xfId="0" applyFont="1" applyAlignment="1">
      <alignment vertical="center"/>
    </xf>
    <xf numFmtId="0" fontId="7" fillId="0" borderId="0" xfId="0" applyFont="1" applyAlignment="1">
      <alignment horizontal="right"/>
    </xf>
    <xf numFmtId="0" fontId="11" fillId="0" borderId="0" xfId="0" applyFont="1" applyAlignment="1">
      <alignment horizontal="right"/>
    </xf>
    <xf numFmtId="0" fontId="2" fillId="0" borderId="20" xfId="0" applyFont="1" applyBorder="1"/>
    <xf numFmtId="0" fontId="24" fillId="0" borderId="2" xfId="0" applyFont="1" applyBorder="1" applyAlignment="1">
      <alignment horizontal="center" vertical="center" wrapText="1"/>
    </xf>
    <xf numFmtId="0" fontId="24" fillId="0" borderId="6" xfId="0" applyFont="1" applyBorder="1"/>
    <xf numFmtId="0" fontId="24" fillId="0" borderId="3" xfId="0" applyFont="1" applyBorder="1" applyAlignment="1">
      <alignment horizontal="center" vertical="center" wrapText="1"/>
    </xf>
    <xf numFmtId="0" fontId="24" fillId="0" borderId="4" xfId="0" applyFont="1" applyBorder="1"/>
    <xf numFmtId="0" fontId="24" fillId="0" borderId="5" xfId="0" applyFont="1" applyBorder="1"/>
    <xf numFmtId="0" fontId="2" fillId="0" borderId="21" xfId="0" applyFont="1" applyBorder="1"/>
    <xf numFmtId="0" fontId="24" fillId="0" borderId="2" xfId="0" applyFont="1" applyBorder="1"/>
    <xf numFmtId="0" fontId="24" fillId="0" borderId="3" xfId="0" applyFont="1" applyBorder="1"/>
    <xf numFmtId="0" fontId="7" fillId="0" borderId="23" xfId="0" applyFont="1" applyBorder="1" applyAlignment="1">
      <alignment horizontal="center" vertical="center"/>
    </xf>
    <xf numFmtId="0" fontId="7" fillId="0" borderId="23" xfId="0" applyFont="1" applyBorder="1"/>
    <xf numFmtId="0" fontId="6" fillId="0" borderId="5" xfId="0" applyFont="1" applyBorder="1" applyAlignment="1">
      <alignment horizontal="center" vertical="center" wrapText="1"/>
    </xf>
    <xf numFmtId="0" fontId="7" fillId="0" borderId="19" xfId="0" applyFont="1" applyBorder="1"/>
    <xf numFmtId="0" fontId="6" fillId="0" borderId="17" xfId="0" applyFont="1" applyBorder="1"/>
    <xf numFmtId="0" fontId="6" fillId="0" borderId="18" xfId="0" applyFont="1" applyBorder="1"/>
    <xf numFmtId="0" fontId="7" fillId="0" borderId="18" xfId="0" applyFont="1" applyBorder="1"/>
    <xf numFmtId="0" fontId="7" fillId="0" borderId="2" xfId="0" applyFont="1" applyBorder="1"/>
    <xf numFmtId="0" fontId="20" fillId="0" borderId="18" xfId="0" applyFont="1" applyBorder="1" applyAlignment="1">
      <alignment horizontal="center" vertical="center" wrapText="1"/>
    </xf>
    <xf numFmtId="49" fontId="12" fillId="0" borderId="33" xfId="0" applyNumberFormat="1" applyFont="1" applyBorder="1" applyAlignment="1">
      <alignment horizontal="center" vertical="center"/>
    </xf>
    <xf numFmtId="49" fontId="20" fillId="0" borderId="33" xfId="0" applyNumberFormat="1" applyFont="1" applyBorder="1" applyAlignment="1">
      <alignment horizontal="center" vertical="center" wrapText="1"/>
    </xf>
    <xf numFmtId="0" fontId="20" fillId="0" borderId="36" xfId="0" applyFont="1" applyBorder="1" applyAlignment="1">
      <alignment horizontal="center" vertical="center" wrapText="1"/>
    </xf>
    <xf numFmtId="0" fontId="13" fillId="0" borderId="0" xfId="0" applyFont="1" applyBorder="1"/>
    <xf numFmtId="0" fontId="7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11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right" wrapText="1"/>
    </xf>
    <xf numFmtId="0" fontId="0" fillId="0" borderId="0" xfId="0" applyBorder="1"/>
    <xf numFmtId="0" fontId="16" fillId="0" borderId="64" xfId="0" applyFont="1" applyBorder="1" applyAlignment="1">
      <alignment horizontal="center" wrapText="1"/>
    </xf>
    <xf numFmtId="0" fontId="16" fillId="0" borderId="0" xfId="0" applyFont="1" applyBorder="1" applyAlignment="1">
      <alignment horizontal="center" wrapText="1"/>
    </xf>
    <xf numFmtId="0" fontId="7" fillId="0" borderId="0" xfId="0" applyFont="1" applyBorder="1" applyAlignment="1">
      <alignment horizontal="right"/>
    </xf>
    <xf numFmtId="0" fontId="6" fillId="0" borderId="64" xfId="0" applyFont="1" applyBorder="1"/>
    <xf numFmtId="0" fontId="7" fillId="0" borderId="64" xfId="0" applyFont="1" applyBorder="1" applyAlignment="1">
      <alignment horizontal="right"/>
    </xf>
    <xf numFmtId="0" fontId="27" fillId="0" borderId="66" xfId="0" applyFont="1" applyBorder="1" applyAlignment="1">
      <alignment horizontal="left" vertical="center"/>
    </xf>
    <xf numFmtId="3" fontId="7" fillId="0" borderId="66" xfId="0" applyNumberFormat="1" applyFont="1" applyBorder="1" applyAlignment="1">
      <alignment horizontal="center" vertical="center"/>
    </xf>
    <xf numFmtId="3" fontId="7" fillId="0" borderId="66" xfId="0" applyNumberFormat="1" applyFont="1" applyFill="1" applyBorder="1" applyAlignment="1">
      <alignment horizontal="center" vertical="center"/>
    </xf>
    <xf numFmtId="0" fontId="27" fillId="0" borderId="26" xfId="0" applyFont="1" applyBorder="1" applyAlignment="1">
      <alignment horizontal="left" vertical="center" wrapText="1"/>
    </xf>
    <xf numFmtId="0" fontId="27" fillId="0" borderId="66" xfId="0" applyFont="1" applyBorder="1" applyAlignment="1">
      <alignment horizontal="left" vertical="center" wrapText="1"/>
    </xf>
    <xf numFmtId="0" fontId="27" fillId="0" borderId="67" xfId="0" applyFont="1" applyBorder="1" applyAlignment="1">
      <alignment horizontal="left" vertical="center" wrapText="1"/>
    </xf>
    <xf numFmtId="3" fontId="7" fillId="0" borderId="67" xfId="0" applyNumberFormat="1" applyFont="1" applyBorder="1" applyAlignment="1">
      <alignment horizontal="center" vertical="center"/>
    </xf>
    <xf numFmtId="0" fontId="7" fillId="0" borderId="64" xfId="0" applyFont="1" applyBorder="1"/>
    <xf numFmtId="3" fontId="6" fillId="0" borderId="11" xfId="0" applyNumberFormat="1" applyFont="1" applyBorder="1" applyAlignment="1">
      <alignment horizontal="center" vertical="center"/>
    </xf>
    <xf numFmtId="3" fontId="6" fillId="0" borderId="5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 wrapText="1"/>
    </xf>
    <xf numFmtId="3" fontId="7" fillId="0" borderId="0" xfId="0" applyNumberFormat="1" applyFont="1" applyBorder="1" applyAlignment="1">
      <alignment horizontal="center" vertical="center"/>
    </xf>
    <xf numFmtId="3" fontId="19" fillId="0" borderId="39" xfId="0" applyNumberFormat="1" applyFont="1" applyBorder="1" applyAlignment="1">
      <alignment horizontal="center" vertical="center"/>
    </xf>
    <xf numFmtId="3" fontId="19" fillId="0" borderId="10" xfId="0" applyNumberFormat="1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3" fontId="19" fillId="0" borderId="1" xfId="0" applyNumberFormat="1" applyFont="1" applyBorder="1" applyAlignment="1">
      <alignment horizontal="center" vertical="center"/>
    </xf>
    <xf numFmtId="3" fontId="19" fillId="0" borderId="4" xfId="0" applyNumberFormat="1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9" fontId="19" fillId="0" borderId="24" xfId="0" applyNumberFormat="1" applyFont="1" applyBorder="1" applyAlignment="1">
      <alignment horizontal="center" vertical="center"/>
    </xf>
    <xf numFmtId="9" fontId="19" fillId="0" borderId="22" xfId="0" applyNumberFormat="1" applyFont="1" applyBorder="1" applyAlignment="1">
      <alignment horizontal="center" vertical="center"/>
    </xf>
    <xf numFmtId="9" fontId="19" fillId="0" borderId="65" xfId="0" applyNumberFormat="1" applyFont="1" applyBorder="1" applyAlignment="1">
      <alignment horizontal="center" vertical="center"/>
    </xf>
    <xf numFmtId="3" fontId="19" fillId="0" borderId="31" xfId="0" applyNumberFormat="1" applyFont="1" applyBorder="1" applyAlignment="1">
      <alignment horizontal="center" vertical="center"/>
    </xf>
    <xf numFmtId="0" fontId="19" fillId="0" borderId="19" xfId="0" applyFont="1" applyBorder="1" applyAlignment="1">
      <alignment horizontal="center" vertical="center"/>
    </xf>
    <xf numFmtId="9" fontId="19" fillId="0" borderId="33" xfId="0" applyNumberFormat="1" applyFont="1" applyBorder="1" applyAlignment="1">
      <alignment horizontal="center" vertical="center"/>
    </xf>
    <xf numFmtId="3" fontId="19" fillId="0" borderId="18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49" fontId="11" fillId="2" borderId="16" xfId="1" applyNumberFormat="1" applyFont="1" applyFill="1" applyBorder="1" applyAlignment="1">
      <alignment horizontal="center" vertical="center"/>
    </xf>
    <xf numFmtId="0" fontId="11" fillId="2" borderId="31" xfId="1" applyFont="1" applyFill="1" applyBorder="1" applyAlignment="1">
      <alignment horizontal="left" vertical="center" wrapText="1"/>
    </xf>
    <xf numFmtId="49" fontId="11" fillId="2" borderId="2" xfId="1" applyNumberFormat="1" applyFont="1" applyFill="1" applyBorder="1" applyAlignment="1">
      <alignment horizontal="center" vertical="center"/>
    </xf>
    <xf numFmtId="49" fontId="11" fillId="2" borderId="1" xfId="1" applyNumberFormat="1" applyFont="1" applyFill="1" applyBorder="1" applyAlignment="1">
      <alignment horizontal="left" vertical="center" wrapText="1"/>
    </xf>
    <xf numFmtId="0" fontId="11" fillId="2" borderId="1" xfId="1" applyFont="1" applyFill="1" applyBorder="1" applyAlignment="1">
      <alignment horizontal="left" vertical="center"/>
    </xf>
    <xf numFmtId="0" fontId="6" fillId="0" borderId="64" xfId="0" applyFont="1" applyBorder="1" applyAlignment="1">
      <alignment horizontal="center" vertical="center" wrapText="1"/>
    </xf>
    <xf numFmtId="9" fontId="19" fillId="0" borderId="29" xfId="0" applyNumberFormat="1" applyFont="1" applyBorder="1" applyAlignment="1">
      <alignment horizontal="center" vertical="center"/>
    </xf>
    <xf numFmtId="9" fontId="19" fillId="0" borderId="43" xfId="0" applyNumberFormat="1" applyFont="1" applyBorder="1" applyAlignment="1">
      <alignment horizontal="center" vertical="center"/>
    </xf>
    <xf numFmtId="0" fontId="19" fillId="0" borderId="41" xfId="0" applyFont="1" applyBorder="1" applyAlignment="1">
      <alignment vertical="center"/>
    </xf>
    <xf numFmtId="0" fontId="19" fillId="0" borderId="0" xfId="0" applyFont="1" applyBorder="1" applyAlignment="1">
      <alignment vertical="center"/>
    </xf>
    <xf numFmtId="0" fontId="19" fillId="0" borderId="73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5" fillId="0" borderId="52" xfId="0" applyFont="1" applyBorder="1" applyAlignment="1">
      <alignment horizontal="center" vertical="center" wrapText="1"/>
    </xf>
    <xf numFmtId="49" fontId="11" fillId="0" borderId="75" xfId="0" applyNumberFormat="1" applyFont="1" applyBorder="1" applyAlignment="1">
      <alignment horizontal="center" vertical="center"/>
    </xf>
    <xf numFmtId="0" fontId="11" fillId="6" borderId="75" xfId="0" applyFont="1" applyFill="1" applyBorder="1" applyAlignment="1">
      <alignment horizontal="center" vertical="center" wrapText="1"/>
    </xf>
    <xf numFmtId="49" fontId="11" fillId="0" borderId="77" xfId="0" applyNumberFormat="1" applyFont="1" applyBorder="1" applyAlignment="1">
      <alignment horizontal="center" vertical="center"/>
    </xf>
    <xf numFmtId="0" fontId="7" fillId="0" borderId="0" xfId="0" applyFont="1" applyFill="1" applyBorder="1"/>
    <xf numFmtId="0" fontId="7" fillId="0" borderId="0" xfId="0" applyFont="1" applyFill="1" applyBorder="1" applyAlignment="1">
      <alignment horizontal="center" vertical="center"/>
    </xf>
    <xf numFmtId="0" fontId="19" fillId="0" borderId="17" xfId="0" applyFont="1" applyBorder="1" applyAlignment="1">
      <alignment vertical="center"/>
    </xf>
    <xf numFmtId="0" fontId="19" fillId="0" borderId="2" xfId="0" applyFont="1" applyBorder="1" applyAlignment="1">
      <alignment vertical="center"/>
    </xf>
    <xf numFmtId="0" fontId="19" fillId="0" borderId="12" xfId="0" applyFont="1" applyBorder="1" applyAlignment="1">
      <alignment vertical="center"/>
    </xf>
    <xf numFmtId="0" fontId="6" fillId="0" borderId="0" xfId="0" applyFont="1" applyBorder="1" applyAlignment="1">
      <alignment horizontal="right" wrapText="1"/>
    </xf>
    <xf numFmtId="0" fontId="14" fillId="0" borderId="0" xfId="0" applyFont="1" applyAlignment="1">
      <alignment horizontal="right"/>
    </xf>
    <xf numFmtId="0" fontId="7" fillId="0" borderId="10" xfId="0" applyFont="1" applyBorder="1"/>
    <xf numFmtId="0" fontId="7" fillId="0" borderId="11" xfId="0" applyFont="1" applyBorder="1"/>
    <xf numFmtId="0" fontId="6" fillId="0" borderId="12" xfId="0" applyFont="1" applyBorder="1"/>
    <xf numFmtId="0" fontId="6" fillId="0" borderId="10" xfId="0" applyFont="1" applyBorder="1"/>
    <xf numFmtId="0" fontId="7" fillId="0" borderId="82" xfId="0" applyFont="1" applyBorder="1"/>
    <xf numFmtId="0" fontId="7" fillId="0" borderId="51" xfId="0" applyFont="1" applyBorder="1"/>
    <xf numFmtId="0" fontId="7" fillId="0" borderId="72" xfId="0" applyFont="1" applyBorder="1"/>
    <xf numFmtId="0" fontId="20" fillId="0" borderId="0" xfId="0" applyFont="1" applyBorder="1"/>
    <xf numFmtId="0" fontId="6" fillId="0" borderId="64" xfId="0" applyFont="1" applyBorder="1" applyAlignment="1">
      <alignment horizontal="center"/>
    </xf>
    <xf numFmtId="0" fontId="16" fillId="0" borderId="0" xfId="0" applyFont="1"/>
    <xf numFmtId="0" fontId="16" fillId="0" borderId="0" xfId="0" applyFont="1" applyAlignment="1">
      <alignment horizontal="right"/>
    </xf>
    <xf numFmtId="0" fontId="16" fillId="0" borderId="0" xfId="0" applyFont="1" applyBorder="1"/>
    <xf numFmtId="0" fontId="7" fillId="0" borderId="56" xfId="0" applyFont="1" applyBorder="1" applyAlignment="1">
      <alignment horizontal="right" vertical="center"/>
    </xf>
    <xf numFmtId="0" fontId="7" fillId="0" borderId="74" xfId="0" applyFont="1" applyBorder="1" applyAlignment="1">
      <alignment horizontal="right" vertical="center"/>
    </xf>
    <xf numFmtId="0" fontId="6" fillId="5" borderId="35" xfId="0" applyFont="1" applyFill="1" applyBorder="1" applyAlignment="1">
      <alignment horizontal="center" vertical="center"/>
    </xf>
    <xf numFmtId="0" fontId="7" fillId="4" borderId="0" xfId="0" applyFont="1" applyFill="1" applyBorder="1" applyAlignment="1">
      <alignment horizontal="right" vertical="center" wrapText="1"/>
    </xf>
    <xf numFmtId="3" fontId="16" fillId="3" borderId="16" xfId="0" applyNumberFormat="1" applyFont="1" applyFill="1" applyBorder="1" applyAlignment="1">
      <alignment horizontal="center" vertical="center" wrapText="1"/>
    </xf>
    <xf numFmtId="0" fontId="16" fillId="3" borderId="44" xfId="0" applyFont="1" applyFill="1" applyBorder="1" applyAlignment="1">
      <alignment horizontal="center" vertical="center" wrapText="1"/>
    </xf>
    <xf numFmtId="3" fontId="16" fillId="3" borderId="69" xfId="0" applyNumberFormat="1" applyFont="1" applyFill="1" applyBorder="1" applyAlignment="1">
      <alignment horizontal="center" vertical="center" wrapText="1"/>
    </xf>
    <xf numFmtId="0" fontId="31" fillId="0" borderId="0" xfId="0" applyFont="1" applyAlignment="1">
      <alignment horizontal="right" vertical="center"/>
    </xf>
    <xf numFmtId="49" fontId="32" fillId="7" borderId="2" xfId="0" applyNumberFormat="1" applyFont="1" applyFill="1" applyBorder="1" applyAlignment="1">
      <alignment horizontal="center" vertical="center" wrapText="1"/>
    </xf>
    <xf numFmtId="0" fontId="32" fillId="7" borderId="1" xfId="0" applyFont="1" applyFill="1" applyBorder="1" applyAlignment="1">
      <alignment vertical="center" wrapText="1"/>
    </xf>
    <xf numFmtId="9" fontId="16" fillId="0" borderId="47" xfId="0" applyNumberFormat="1" applyFont="1" applyBorder="1" applyAlignment="1">
      <alignment vertical="center"/>
    </xf>
    <xf numFmtId="0" fontId="16" fillId="0" borderId="23" xfId="0" applyFont="1" applyBorder="1"/>
    <xf numFmtId="49" fontId="33" fillId="7" borderId="22" xfId="0" applyNumberFormat="1" applyFont="1" applyFill="1" applyBorder="1" applyAlignment="1">
      <alignment horizontal="center" vertical="center" wrapText="1"/>
    </xf>
    <xf numFmtId="9" fontId="16" fillId="4" borderId="71" xfId="0" applyNumberFormat="1" applyFont="1" applyFill="1" applyBorder="1" applyAlignment="1">
      <alignment horizontal="center" vertical="center"/>
    </xf>
    <xf numFmtId="0" fontId="32" fillId="7" borderId="27" xfId="0" applyFont="1" applyFill="1" applyBorder="1" applyAlignment="1">
      <alignment vertical="center" wrapText="1"/>
    </xf>
    <xf numFmtId="0" fontId="32" fillId="7" borderId="10" xfId="0" applyFont="1" applyFill="1" applyBorder="1" applyAlignment="1">
      <alignment vertical="center" wrapText="1"/>
    </xf>
    <xf numFmtId="0" fontId="33" fillId="7" borderId="27" xfId="0" applyFont="1" applyFill="1" applyBorder="1" applyAlignment="1">
      <alignment vertical="center" wrapText="1"/>
    </xf>
    <xf numFmtId="0" fontId="33" fillId="7" borderId="10" xfId="0" applyFont="1" applyFill="1" applyBorder="1" applyAlignment="1">
      <alignment vertical="center" wrapText="1"/>
    </xf>
    <xf numFmtId="0" fontId="33" fillId="7" borderId="1" xfId="0" applyFont="1" applyFill="1" applyBorder="1" applyAlignment="1">
      <alignment vertical="center" wrapText="1"/>
    </xf>
    <xf numFmtId="9" fontId="16" fillId="0" borderId="71" xfId="0" applyNumberFormat="1" applyFont="1" applyBorder="1" applyAlignment="1">
      <alignment horizontal="center" vertical="center"/>
    </xf>
    <xf numFmtId="49" fontId="33" fillId="7" borderId="2" xfId="0" applyNumberFormat="1" applyFont="1" applyFill="1" applyBorder="1" applyAlignment="1">
      <alignment horizontal="center" vertical="center" wrapText="1"/>
    </xf>
    <xf numFmtId="49" fontId="32" fillId="7" borderId="22" xfId="0" applyNumberFormat="1" applyFont="1" applyFill="1" applyBorder="1" applyAlignment="1">
      <alignment horizontal="center" vertical="center" wrapText="1"/>
    </xf>
    <xf numFmtId="0" fontId="16" fillId="0" borderId="51" xfId="0" applyFont="1" applyBorder="1"/>
    <xf numFmtId="49" fontId="33" fillId="7" borderId="3" xfId="0" applyNumberFormat="1" applyFont="1" applyFill="1" applyBorder="1" applyAlignment="1">
      <alignment horizontal="center" vertical="center" wrapText="1"/>
    </xf>
    <xf numFmtId="0" fontId="32" fillId="7" borderId="4" xfId="0" applyFont="1" applyFill="1" applyBorder="1" applyAlignment="1">
      <alignment vertical="center" wrapText="1"/>
    </xf>
    <xf numFmtId="9" fontId="16" fillId="0" borderId="69" xfId="0" applyNumberFormat="1" applyFont="1" applyBorder="1" applyAlignment="1">
      <alignment horizontal="center" vertical="center"/>
    </xf>
    <xf numFmtId="0" fontId="15" fillId="0" borderId="0" xfId="0" applyFont="1" applyAlignment="1">
      <alignment horizontal="right" vertical="center" wrapText="1"/>
    </xf>
    <xf numFmtId="0" fontId="33" fillId="7" borderId="29" xfId="0" applyFont="1" applyFill="1" applyBorder="1" applyAlignment="1">
      <alignment horizontal="center" vertical="center" wrapText="1"/>
    </xf>
    <xf numFmtId="0" fontId="33" fillId="7" borderId="4" xfId="0" applyFont="1" applyFill="1" applyBorder="1" applyAlignment="1">
      <alignment horizontal="center" vertical="center" wrapText="1"/>
    </xf>
    <xf numFmtId="0" fontId="33" fillId="7" borderId="31" xfId="0" applyFont="1" applyFill="1" applyBorder="1" applyAlignment="1">
      <alignment horizontal="center" vertical="center" wrapText="1"/>
    </xf>
    <xf numFmtId="0" fontId="7" fillId="0" borderId="23" xfId="0" applyFont="1" applyBorder="1" applyAlignment="1"/>
    <xf numFmtId="0" fontId="32" fillId="7" borderId="24" xfId="0" applyFont="1" applyFill="1" applyBorder="1" applyAlignment="1">
      <alignment vertical="center" wrapText="1"/>
    </xf>
    <xf numFmtId="0" fontId="33" fillId="7" borderId="10" xfId="0" applyFont="1" applyFill="1" applyBorder="1" applyAlignment="1">
      <alignment horizontal="center" vertical="center" wrapText="1"/>
    </xf>
    <xf numFmtId="0" fontId="32" fillId="5" borderId="22" xfId="0" applyFont="1" applyFill="1" applyBorder="1" applyAlignment="1">
      <alignment vertical="center" wrapText="1"/>
    </xf>
    <xf numFmtId="0" fontId="33" fillId="5" borderId="1" xfId="0" applyFont="1" applyFill="1" applyBorder="1" applyAlignment="1">
      <alignment horizontal="center" vertical="center" wrapText="1"/>
    </xf>
    <xf numFmtId="0" fontId="33" fillId="7" borderId="22" xfId="0" applyFont="1" applyFill="1" applyBorder="1" applyAlignment="1">
      <alignment vertical="center" wrapText="1"/>
    </xf>
    <xf numFmtId="0" fontId="33" fillId="7" borderId="1" xfId="0" applyFont="1" applyFill="1" applyBorder="1" applyAlignment="1">
      <alignment horizontal="center" vertical="center" wrapText="1"/>
    </xf>
    <xf numFmtId="0" fontId="32" fillId="7" borderId="22" xfId="0" applyFont="1" applyFill="1" applyBorder="1" applyAlignment="1">
      <alignment vertical="center" wrapText="1"/>
    </xf>
    <xf numFmtId="0" fontId="32" fillId="5" borderId="86" xfId="0" applyFont="1" applyFill="1" applyBorder="1" applyAlignment="1">
      <alignment vertical="center" wrapText="1"/>
    </xf>
    <xf numFmtId="0" fontId="33" fillId="5" borderId="87" xfId="0" applyFont="1" applyFill="1" applyBorder="1" applyAlignment="1">
      <alignment vertical="center" wrapText="1"/>
    </xf>
    <xf numFmtId="0" fontId="7" fillId="0" borderId="0" xfId="0" applyFont="1" applyAlignment="1">
      <alignment vertical="center" wrapText="1"/>
    </xf>
    <xf numFmtId="9" fontId="16" fillId="0" borderId="0" xfId="0" applyNumberFormat="1" applyFont="1" applyBorder="1" applyAlignment="1">
      <alignment horizontal="center" vertical="center"/>
    </xf>
    <xf numFmtId="9" fontId="33" fillId="0" borderId="47" xfId="0" applyNumberFormat="1" applyFont="1" applyBorder="1" applyAlignment="1">
      <alignment horizontal="center" vertical="center"/>
    </xf>
    <xf numFmtId="9" fontId="33" fillId="5" borderId="71" xfId="0" applyNumberFormat="1" applyFont="1" applyFill="1" applyBorder="1" applyAlignment="1">
      <alignment horizontal="center" vertical="center"/>
    </xf>
    <xf numFmtId="9" fontId="33" fillId="4" borderId="71" xfId="0" applyNumberFormat="1" applyFont="1" applyFill="1" applyBorder="1" applyAlignment="1">
      <alignment horizontal="center" vertical="center"/>
    </xf>
    <xf numFmtId="0" fontId="15" fillId="5" borderId="84" xfId="0" applyFont="1" applyFill="1" applyBorder="1" applyAlignment="1">
      <alignment horizontal="center" vertical="center" wrapText="1"/>
    </xf>
    <xf numFmtId="0" fontId="33" fillId="7" borderId="46" xfId="0" applyFont="1" applyFill="1" applyBorder="1" applyAlignment="1">
      <alignment horizontal="center" vertical="center" wrapText="1"/>
    </xf>
    <xf numFmtId="3" fontId="7" fillId="0" borderId="0" xfId="0" applyNumberFormat="1" applyFont="1" applyBorder="1" applyAlignment="1">
      <alignment horizontal="right" vertical="center" wrapText="1"/>
    </xf>
    <xf numFmtId="0" fontId="5" fillId="5" borderId="34" xfId="0" applyFont="1" applyFill="1" applyBorder="1" applyAlignment="1">
      <alignment horizontal="center" vertical="center" wrapText="1"/>
    </xf>
    <xf numFmtId="0" fontId="5" fillId="5" borderId="8" xfId="0" applyFont="1" applyFill="1" applyBorder="1" applyAlignment="1">
      <alignment horizontal="center" vertical="center" wrapText="1"/>
    </xf>
    <xf numFmtId="0" fontId="5" fillId="5" borderId="76" xfId="0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horizontal="center" vertical="center" wrapText="1"/>
    </xf>
    <xf numFmtId="0" fontId="5" fillId="5" borderId="9" xfId="0" applyFont="1" applyFill="1" applyBorder="1" applyAlignment="1">
      <alignment horizontal="center" vertical="center" wrapText="1"/>
    </xf>
    <xf numFmtId="0" fontId="5" fillId="0" borderId="52" xfId="1" applyFont="1" applyBorder="1" applyAlignment="1">
      <alignment horizontal="center" vertical="center" wrapText="1"/>
    </xf>
    <xf numFmtId="0" fontId="5" fillId="0" borderId="75" xfId="0" applyFont="1" applyBorder="1" applyAlignment="1">
      <alignment horizontal="left" vertical="center"/>
    </xf>
    <xf numFmtId="0" fontId="11" fillId="0" borderId="75" xfId="0" applyFont="1" applyBorder="1" applyAlignment="1">
      <alignment horizontal="left" vertical="center"/>
    </xf>
    <xf numFmtId="0" fontId="11" fillId="6" borderId="75" xfId="0" applyFont="1" applyFill="1" applyBorder="1" applyAlignment="1">
      <alignment horizontal="left" vertical="center"/>
    </xf>
    <xf numFmtId="0" fontId="11" fillId="0" borderId="75" xfId="0" applyFont="1" applyBorder="1" applyAlignment="1">
      <alignment horizontal="left" vertical="center" wrapText="1"/>
    </xf>
    <xf numFmtId="0" fontId="11" fillId="0" borderId="77" xfId="0" applyFont="1" applyBorder="1" applyAlignment="1">
      <alignment horizontal="left" vertical="center" wrapText="1"/>
    </xf>
    <xf numFmtId="0" fontId="6" fillId="5" borderId="65" xfId="0" applyFont="1" applyFill="1" applyBorder="1" applyAlignment="1">
      <alignment horizontal="center" vertical="center" wrapText="1"/>
    </xf>
    <xf numFmtId="0" fontId="6" fillId="5" borderId="25" xfId="0" applyFont="1" applyFill="1" applyBorder="1" applyAlignment="1">
      <alignment horizontal="center" vertical="center" wrapText="1"/>
    </xf>
    <xf numFmtId="0" fontId="6" fillId="5" borderId="63" xfId="0" applyFont="1" applyFill="1" applyBorder="1" applyAlignment="1">
      <alignment horizontal="center" vertical="center" wrapText="1"/>
    </xf>
    <xf numFmtId="0" fontId="6" fillId="5" borderId="35" xfId="0" applyFont="1" applyFill="1" applyBorder="1" applyAlignment="1">
      <alignment horizontal="center" vertical="center" wrapText="1"/>
    </xf>
    <xf numFmtId="3" fontId="6" fillId="5" borderId="57" xfId="0" applyNumberFormat="1" applyFont="1" applyFill="1" applyBorder="1" applyAlignment="1">
      <alignment horizontal="center" vertical="center"/>
    </xf>
    <xf numFmtId="0" fontId="6" fillId="5" borderId="36" xfId="0" applyFont="1" applyFill="1" applyBorder="1" applyAlignment="1">
      <alignment horizontal="center" vertical="center" wrapText="1"/>
    </xf>
    <xf numFmtId="0" fontId="6" fillId="5" borderId="19" xfId="0" applyFont="1" applyFill="1" applyBorder="1" applyAlignment="1">
      <alignment horizontal="center" vertical="center" wrapText="1"/>
    </xf>
    <xf numFmtId="0" fontId="6" fillId="5" borderId="67" xfId="0" applyFont="1" applyFill="1" applyBorder="1" applyAlignment="1">
      <alignment horizontal="center" vertical="center" wrapText="1"/>
    </xf>
    <xf numFmtId="0" fontId="6" fillId="5" borderId="5" xfId="0" applyFont="1" applyFill="1" applyBorder="1" applyAlignment="1">
      <alignment horizontal="center" wrapText="1"/>
    </xf>
    <xf numFmtId="0" fontId="15" fillId="5" borderId="60" xfId="0" applyFont="1" applyFill="1" applyBorder="1" applyAlignment="1">
      <alignment horizontal="center" vertical="center" wrapText="1"/>
    </xf>
    <xf numFmtId="0" fontId="6" fillId="5" borderId="62" xfId="0" applyFont="1" applyFill="1" applyBorder="1" applyAlignment="1">
      <alignment horizontal="center" vertical="center" wrapText="1"/>
    </xf>
    <xf numFmtId="0" fontId="17" fillId="5" borderId="4" xfId="0" applyFont="1" applyFill="1" applyBorder="1" applyAlignment="1">
      <alignment horizontal="center" vertical="center" wrapText="1"/>
    </xf>
    <xf numFmtId="0" fontId="17" fillId="5" borderId="13" xfId="0" applyFont="1" applyFill="1" applyBorder="1" applyAlignment="1">
      <alignment horizontal="center" vertical="center" wrapText="1"/>
    </xf>
    <xf numFmtId="0" fontId="18" fillId="5" borderId="18" xfId="0" applyFont="1" applyFill="1" applyBorder="1" applyAlignment="1">
      <alignment horizontal="left" vertical="center" wrapText="1"/>
    </xf>
    <xf numFmtId="0" fontId="18" fillId="5" borderId="1" xfId="0" applyFont="1" applyFill="1" applyBorder="1" applyAlignment="1">
      <alignment horizontal="left" vertical="center" wrapText="1"/>
    </xf>
    <xf numFmtId="0" fontId="18" fillId="5" borderId="4" xfId="0" applyFont="1" applyFill="1" applyBorder="1" applyAlignment="1">
      <alignment horizontal="left" vertical="center" wrapText="1"/>
    </xf>
    <xf numFmtId="9" fontId="18" fillId="0" borderId="6" xfId="0" applyNumberFormat="1" applyFont="1" applyBorder="1" applyAlignment="1">
      <alignment horizontal="center" vertical="center" wrapText="1"/>
    </xf>
    <xf numFmtId="9" fontId="18" fillId="0" borderId="5" xfId="0" applyNumberFormat="1" applyFont="1" applyBorder="1" applyAlignment="1">
      <alignment horizontal="center" vertical="center" wrapText="1"/>
    </xf>
    <xf numFmtId="9" fontId="18" fillId="0" borderId="19" xfId="0" applyNumberFormat="1" applyFont="1" applyBorder="1" applyAlignment="1">
      <alignment horizontal="center" vertical="center" wrapText="1"/>
    </xf>
    <xf numFmtId="3" fontId="18" fillId="0" borderId="18" xfId="0" applyNumberFormat="1" applyFont="1" applyBorder="1" applyAlignment="1">
      <alignment horizontal="center" vertical="center" wrapText="1"/>
    </xf>
    <xf numFmtId="3" fontId="18" fillId="0" borderId="1" xfId="0" applyNumberFormat="1" applyFont="1" applyBorder="1" applyAlignment="1">
      <alignment horizontal="center" vertical="center" wrapText="1"/>
    </xf>
    <xf numFmtId="3" fontId="18" fillId="0" borderId="4" xfId="0" applyNumberFormat="1" applyFont="1" applyBorder="1" applyAlignment="1">
      <alignment horizontal="center" vertical="center" wrapText="1"/>
    </xf>
    <xf numFmtId="49" fontId="18" fillId="5" borderId="17" xfId="0" applyNumberFormat="1" applyFont="1" applyFill="1" applyBorder="1" applyAlignment="1">
      <alignment horizontal="center" vertical="center"/>
    </xf>
    <xf numFmtId="49" fontId="18" fillId="5" borderId="2" xfId="0" applyNumberFormat="1" applyFont="1" applyFill="1" applyBorder="1" applyAlignment="1">
      <alignment horizontal="center" vertical="center"/>
    </xf>
    <xf numFmtId="49" fontId="18" fillId="5" borderId="3" xfId="0" applyNumberFormat="1" applyFont="1" applyFill="1" applyBorder="1" applyAlignment="1">
      <alignment horizontal="center" vertical="center"/>
    </xf>
    <xf numFmtId="0" fontId="16" fillId="5" borderId="1" xfId="0" applyFont="1" applyFill="1" applyBorder="1" applyAlignment="1">
      <alignment horizontal="center" vertical="center" wrapText="1"/>
    </xf>
    <xf numFmtId="0" fontId="16" fillId="5" borderId="6" xfId="0" applyFont="1" applyFill="1" applyBorder="1" applyAlignment="1">
      <alignment horizontal="center" vertical="center" wrapText="1"/>
    </xf>
    <xf numFmtId="0" fontId="16" fillId="5" borderId="2" xfId="0" applyFont="1" applyFill="1" applyBorder="1" applyAlignment="1">
      <alignment horizontal="center" vertical="center" wrapText="1"/>
    </xf>
    <xf numFmtId="0" fontId="24" fillId="5" borderId="1" xfId="0" applyFont="1" applyFill="1" applyBorder="1" applyAlignment="1">
      <alignment horizontal="center" vertical="center"/>
    </xf>
    <xf numFmtId="0" fontId="24" fillId="5" borderId="6" xfId="0" applyFont="1" applyFill="1" applyBorder="1" applyAlignment="1">
      <alignment horizontal="center" vertical="center"/>
    </xf>
    <xf numFmtId="0" fontId="24" fillId="5" borderId="2" xfId="0" applyFont="1" applyFill="1" applyBorder="1" applyAlignment="1">
      <alignment horizontal="center" vertical="center"/>
    </xf>
    <xf numFmtId="0" fontId="6" fillId="5" borderId="7" xfId="0" applyFont="1" applyFill="1" applyBorder="1" applyAlignment="1">
      <alignment horizontal="center" vertical="center" wrapText="1"/>
    </xf>
    <xf numFmtId="0" fontId="6" fillId="5" borderId="64" xfId="0" applyFont="1" applyFill="1" applyBorder="1" applyAlignment="1">
      <alignment horizontal="center" vertical="center" wrapText="1"/>
    </xf>
    <xf numFmtId="0" fontId="6" fillId="5" borderId="16" xfId="0" applyFont="1" applyFill="1" applyBorder="1" applyAlignment="1">
      <alignment horizontal="center" vertical="center" wrapText="1"/>
    </xf>
    <xf numFmtId="0" fontId="6" fillId="5" borderId="9" xfId="0" applyFont="1" applyFill="1" applyBorder="1" applyAlignment="1">
      <alignment horizontal="center" vertical="center" wrapText="1"/>
    </xf>
    <xf numFmtId="0" fontId="6" fillId="5" borderId="31" xfId="0" applyFont="1" applyFill="1" applyBorder="1" applyAlignment="1">
      <alignment horizontal="center" vertical="center" wrapText="1"/>
    </xf>
    <xf numFmtId="0" fontId="6" fillId="5" borderId="64" xfId="0" applyFont="1" applyFill="1" applyBorder="1" applyAlignment="1">
      <alignment horizontal="center" vertical="center"/>
    </xf>
    <xf numFmtId="0" fontId="7" fillId="5" borderId="81" xfId="0" applyFont="1" applyFill="1" applyBorder="1"/>
    <xf numFmtId="0" fontId="20" fillId="5" borderId="35" xfId="0" applyFont="1" applyFill="1" applyBorder="1" applyAlignment="1">
      <alignment horizontal="center" vertical="center" wrapText="1"/>
    </xf>
    <xf numFmtId="49" fontId="20" fillId="5" borderId="34" xfId="0" applyNumberFormat="1" applyFont="1" applyFill="1" applyBorder="1" applyAlignment="1">
      <alignment horizontal="center" vertical="center" wrapText="1"/>
    </xf>
    <xf numFmtId="0" fontId="20" fillId="5" borderId="8" xfId="0" applyFont="1" applyFill="1" applyBorder="1" applyAlignment="1">
      <alignment horizontal="center" vertical="center" wrapText="1"/>
    </xf>
    <xf numFmtId="49" fontId="12" fillId="5" borderId="3" xfId="0" applyNumberFormat="1" applyFont="1" applyFill="1" applyBorder="1" applyAlignment="1">
      <alignment horizontal="center" vertical="center"/>
    </xf>
    <xf numFmtId="0" fontId="31" fillId="0" borderId="0" xfId="0" applyFont="1" applyAlignment="1">
      <alignment horizontal="right"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33" fillId="7" borderId="3" xfId="0" applyFont="1" applyFill="1" applyBorder="1" applyAlignment="1">
      <alignment horizontal="center" vertical="center" wrapText="1"/>
    </xf>
    <xf numFmtId="0" fontId="33" fillId="7" borderId="5" xfId="0" applyFont="1" applyFill="1" applyBorder="1" applyAlignment="1">
      <alignment horizontal="center" vertical="center" wrapText="1"/>
    </xf>
    <xf numFmtId="0" fontId="33" fillId="7" borderId="22" xfId="0" applyFont="1" applyFill="1" applyBorder="1" applyAlignment="1">
      <alignment horizontal="center" vertical="center" wrapText="1"/>
    </xf>
    <xf numFmtId="0" fontId="33" fillId="7" borderId="6" xfId="0" applyFont="1" applyFill="1" applyBorder="1" applyAlignment="1">
      <alignment horizontal="center" vertical="center" wrapText="1"/>
    </xf>
    <xf numFmtId="0" fontId="33" fillId="7" borderId="4" xfId="0" applyFont="1" applyFill="1" applyBorder="1" applyAlignment="1">
      <alignment vertical="center" wrapText="1"/>
    </xf>
    <xf numFmtId="0" fontId="32" fillId="5" borderId="32" xfId="0" applyFont="1" applyFill="1" applyBorder="1" applyAlignment="1">
      <alignment vertical="center" wrapText="1"/>
    </xf>
    <xf numFmtId="0" fontId="32" fillId="5" borderId="10" xfId="0" applyFont="1" applyFill="1" applyBorder="1" applyAlignment="1">
      <alignment vertical="center" wrapText="1"/>
    </xf>
    <xf numFmtId="0" fontId="33" fillId="5" borderId="22" xfId="0" applyFont="1" applyFill="1" applyBorder="1" applyAlignment="1">
      <alignment horizontal="center" vertical="center" wrapText="1"/>
    </xf>
    <xf numFmtId="0" fontId="32" fillId="5" borderId="1" xfId="0" applyFont="1" applyFill="1" applyBorder="1" applyAlignment="1">
      <alignment vertical="center" wrapText="1"/>
    </xf>
    <xf numFmtId="0" fontId="33" fillId="5" borderId="6" xfId="0" applyFont="1" applyFill="1" applyBorder="1" applyAlignment="1">
      <alignment horizontal="center" vertical="center" wrapText="1"/>
    </xf>
    <xf numFmtId="0" fontId="32" fillId="5" borderId="27" xfId="0" applyFont="1" applyFill="1" applyBorder="1" applyAlignment="1">
      <alignment vertical="center" wrapText="1"/>
    </xf>
    <xf numFmtId="0" fontId="16" fillId="3" borderId="25" xfId="0" applyFont="1" applyFill="1" applyBorder="1" applyAlignment="1">
      <alignment horizontal="center" vertical="center" wrapText="1"/>
    </xf>
    <xf numFmtId="3" fontId="16" fillId="3" borderId="29" xfId="0" applyNumberFormat="1" applyFont="1" applyFill="1" applyBorder="1" applyAlignment="1">
      <alignment horizontal="center" vertical="center" wrapText="1"/>
    </xf>
    <xf numFmtId="49" fontId="33" fillId="7" borderId="5" xfId="0" applyNumberFormat="1" applyFont="1" applyFill="1" applyBorder="1" applyAlignment="1">
      <alignment horizontal="center" vertical="center" wrapText="1"/>
    </xf>
    <xf numFmtId="49" fontId="33" fillId="7" borderId="6" xfId="0" applyNumberFormat="1" applyFont="1" applyFill="1" applyBorder="1" applyAlignment="1">
      <alignment horizontal="center" vertical="center" wrapText="1"/>
    </xf>
    <xf numFmtId="49" fontId="32" fillId="7" borderId="6" xfId="0" applyNumberFormat="1" applyFont="1" applyFill="1" applyBorder="1" applyAlignment="1">
      <alignment horizontal="center" vertical="center" wrapText="1"/>
    </xf>
    <xf numFmtId="3" fontId="16" fillId="3" borderId="25" xfId="0" applyNumberFormat="1" applyFont="1" applyFill="1" applyBorder="1" applyAlignment="1">
      <alignment horizontal="center" vertical="center" wrapText="1"/>
    </xf>
    <xf numFmtId="0" fontId="32" fillId="7" borderId="6" xfId="0" applyFont="1" applyFill="1" applyBorder="1" applyAlignment="1">
      <alignment horizontal="center" vertical="center" wrapText="1"/>
    </xf>
    <xf numFmtId="3" fontId="11" fillId="0" borderId="73" xfId="0" applyNumberFormat="1" applyFont="1" applyBorder="1" applyAlignment="1">
      <alignment horizontal="center"/>
    </xf>
    <xf numFmtId="3" fontId="11" fillId="0" borderId="71" xfId="0" applyNumberFormat="1" applyFont="1" applyBorder="1" applyAlignment="1">
      <alignment horizontal="center"/>
    </xf>
    <xf numFmtId="3" fontId="11" fillId="0" borderId="28" xfId="0" applyNumberFormat="1" applyFont="1" applyBorder="1" applyAlignment="1">
      <alignment horizontal="center"/>
    </xf>
    <xf numFmtId="3" fontId="11" fillId="6" borderId="2" xfId="0" applyNumberFormat="1" applyFont="1" applyFill="1" applyBorder="1"/>
    <xf numFmtId="3" fontId="11" fillId="6" borderId="1" xfId="0" applyNumberFormat="1" applyFont="1" applyFill="1" applyBorder="1"/>
    <xf numFmtId="3" fontId="11" fillId="6" borderId="6" xfId="0" applyNumberFormat="1" applyFont="1" applyFill="1" applyBorder="1"/>
    <xf numFmtId="3" fontId="11" fillId="6" borderId="22" xfId="0" applyNumberFormat="1" applyFont="1" applyFill="1" applyBorder="1"/>
    <xf numFmtId="3" fontId="5" fillId="5" borderId="64" xfId="0" applyNumberFormat="1" applyFont="1" applyFill="1" applyBorder="1" applyAlignment="1">
      <alignment horizontal="center" vertical="center"/>
    </xf>
    <xf numFmtId="3" fontId="5" fillId="5" borderId="76" xfId="0" applyNumberFormat="1" applyFont="1" applyFill="1" applyBorder="1" applyAlignment="1">
      <alignment horizontal="center" vertical="center"/>
    </xf>
    <xf numFmtId="3" fontId="5" fillId="5" borderId="59" xfId="0" applyNumberFormat="1" applyFont="1" applyFill="1" applyBorder="1" applyAlignment="1">
      <alignment horizontal="center" vertical="center"/>
    </xf>
    <xf numFmtId="3" fontId="5" fillId="5" borderId="9" xfId="0" applyNumberFormat="1" applyFont="1" applyFill="1" applyBorder="1" applyAlignment="1">
      <alignment horizontal="center" vertical="center"/>
    </xf>
    <xf numFmtId="0" fontId="22" fillId="0" borderId="0" xfId="0" applyFont="1" applyAlignment="1">
      <alignment wrapText="1"/>
    </xf>
    <xf numFmtId="3" fontId="19" fillId="0" borderId="43" xfId="0" applyNumberFormat="1" applyFont="1" applyBorder="1" applyAlignment="1">
      <alignment horizontal="center" vertical="center" wrapText="1"/>
    </xf>
    <xf numFmtId="3" fontId="19" fillId="0" borderId="14" xfId="0" applyNumberFormat="1" applyFont="1" applyBorder="1" applyAlignment="1">
      <alignment horizontal="center" vertical="center" wrapText="1"/>
    </xf>
    <xf numFmtId="0" fontId="16" fillId="0" borderId="21" xfId="0" applyFont="1" applyBorder="1"/>
    <xf numFmtId="0" fontId="22" fillId="0" borderId="0" xfId="0" applyFont="1" applyAlignment="1">
      <alignment horizontal="center"/>
    </xf>
    <xf numFmtId="0" fontId="34" fillId="4" borderId="0" xfId="0" applyFont="1" applyFill="1" applyBorder="1" applyAlignment="1">
      <alignment horizontal="center" vertical="center" wrapText="1"/>
    </xf>
    <xf numFmtId="0" fontId="19" fillId="5" borderId="64" xfId="0" applyFont="1" applyFill="1" applyBorder="1" applyAlignment="1">
      <alignment horizontal="left" vertical="center"/>
    </xf>
    <xf numFmtId="3" fontId="19" fillId="0" borderId="3" xfId="0" applyNumberFormat="1" applyFont="1" applyBorder="1" applyAlignment="1">
      <alignment horizontal="center" vertical="center" wrapText="1"/>
    </xf>
    <xf numFmtId="0" fontId="19" fillId="0" borderId="69" xfId="0" applyFont="1" applyBorder="1" applyAlignment="1">
      <alignment horizontal="center" vertical="center"/>
    </xf>
    <xf numFmtId="0" fontId="19" fillId="4" borderId="61" xfId="0" applyFont="1" applyFill="1" applyBorder="1" applyAlignment="1">
      <alignment horizontal="center" vertical="center"/>
    </xf>
    <xf numFmtId="0" fontId="19" fillId="4" borderId="30" xfId="0" applyFont="1" applyFill="1" applyBorder="1" applyAlignment="1">
      <alignment horizontal="left" vertical="center"/>
    </xf>
    <xf numFmtId="3" fontId="19" fillId="4" borderId="30" xfId="0" applyNumberFormat="1" applyFont="1" applyFill="1" applyBorder="1" applyAlignment="1">
      <alignment horizontal="center" vertical="center"/>
    </xf>
    <xf numFmtId="0" fontId="19" fillId="4" borderId="69" xfId="0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/>
    </xf>
    <xf numFmtId="0" fontId="35" fillId="4" borderId="0" xfId="0" applyFont="1" applyFill="1" applyBorder="1" applyAlignment="1">
      <alignment horizontal="center" vertical="center"/>
    </xf>
    <xf numFmtId="0" fontId="35" fillId="0" borderId="0" xfId="0" applyFont="1" applyFill="1" applyBorder="1" applyAlignment="1">
      <alignment horizontal="center" vertical="center"/>
    </xf>
    <xf numFmtId="0" fontId="6" fillId="5" borderId="58" xfId="0" applyFont="1" applyFill="1" applyBorder="1" applyAlignment="1">
      <alignment horizontal="center" vertical="center" wrapText="1"/>
    </xf>
    <xf numFmtId="3" fontId="7" fillId="4" borderId="0" xfId="0" applyNumberFormat="1" applyFont="1" applyFill="1" applyBorder="1" applyAlignment="1">
      <alignment horizontal="center" vertical="center"/>
    </xf>
    <xf numFmtId="0" fontId="36" fillId="0" borderId="0" xfId="0" applyNumberFormat="1" applyFont="1" applyFill="1" applyAlignment="1" applyProtection="1"/>
    <xf numFmtId="0" fontId="36" fillId="0" borderId="0" xfId="0" applyNumberFormat="1" applyFont="1" applyFill="1" applyAlignment="1" applyProtection="1">
      <alignment horizontal="right"/>
    </xf>
    <xf numFmtId="0" fontId="36" fillId="8" borderId="96" xfId="0" applyNumberFormat="1" applyFont="1" applyFill="1" applyBorder="1" applyAlignment="1" applyProtection="1">
      <alignment horizontal="center" vertical="center" wrapText="1"/>
    </xf>
    <xf numFmtId="0" fontId="36" fillId="8" borderId="97" xfId="0" applyNumberFormat="1" applyFont="1" applyFill="1" applyBorder="1" applyAlignment="1" applyProtection="1">
      <alignment horizontal="center" vertical="center" wrapText="1"/>
    </xf>
    <xf numFmtId="0" fontId="36" fillId="0" borderId="23" xfId="0" applyNumberFormat="1" applyFont="1" applyFill="1" applyBorder="1" applyAlignment="1" applyProtection="1"/>
    <xf numFmtId="4" fontId="38" fillId="9" borderId="100" xfId="0" applyNumberFormat="1" applyFont="1" applyFill="1" applyBorder="1" applyAlignment="1" applyProtection="1">
      <alignment horizontal="center" vertical="center"/>
    </xf>
    <xf numFmtId="4" fontId="38" fillId="9" borderId="101" xfId="0" applyNumberFormat="1" applyFont="1" applyFill="1" applyBorder="1" applyAlignment="1" applyProtection="1">
      <alignment horizontal="center" vertical="center"/>
    </xf>
    <xf numFmtId="4" fontId="38" fillId="5" borderId="100" xfId="0" applyNumberFormat="1" applyFont="1" applyFill="1" applyBorder="1" applyAlignment="1" applyProtection="1">
      <alignment horizontal="center" vertical="center"/>
    </xf>
    <xf numFmtId="4" fontId="38" fillId="5" borderId="101" xfId="0" applyNumberFormat="1" applyFont="1" applyFill="1" applyBorder="1" applyAlignment="1" applyProtection="1">
      <alignment horizontal="center" vertical="center"/>
    </xf>
    <xf numFmtId="4" fontId="38" fillId="5" borderId="106" xfId="0" applyNumberFormat="1" applyFont="1" applyFill="1" applyBorder="1" applyAlignment="1" applyProtection="1">
      <alignment horizontal="center" vertical="center"/>
    </xf>
    <xf numFmtId="4" fontId="38" fillId="8" borderId="96" xfId="0" applyNumberFormat="1" applyFont="1" applyFill="1" applyBorder="1" applyAlignment="1" applyProtection="1"/>
    <xf numFmtId="0" fontId="38" fillId="0" borderId="0" xfId="0" applyNumberFormat="1" applyFont="1" applyFill="1" applyAlignment="1" applyProtection="1"/>
    <xf numFmtId="4" fontId="38" fillId="8" borderId="96" xfId="0" applyNumberFormat="1" applyFont="1" applyFill="1" applyBorder="1" applyAlignment="1" applyProtection="1">
      <alignment horizontal="center" vertical="center"/>
    </xf>
    <xf numFmtId="0" fontId="39" fillId="0" borderId="0" xfId="0" applyNumberFormat="1" applyFont="1" applyFill="1" applyAlignment="1" applyProtection="1">
      <alignment horizontal="right"/>
    </xf>
    <xf numFmtId="0" fontId="16" fillId="0" borderId="64" xfId="0" applyFont="1" applyBorder="1"/>
    <xf numFmtId="4" fontId="16" fillId="0" borderId="26" xfId="0" applyNumberFormat="1" applyFont="1" applyBorder="1" applyAlignment="1">
      <alignment horizontal="center" vertical="center"/>
    </xf>
    <xf numFmtId="4" fontId="16" fillId="0" borderId="67" xfId="0" applyNumberFormat="1" applyFont="1" applyBorder="1" applyAlignment="1">
      <alignment horizontal="center" vertical="center"/>
    </xf>
    <xf numFmtId="0" fontId="7" fillId="4" borderId="23" xfId="0" applyFont="1" applyFill="1" applyBorder="1" applyAlignment="1">
      <alignment vertical="center" wrapText="1"/>
    </xf>
    <xf numFmtId="0" fontId="7" fillId="5" borderId="35" xfId="0" applyFont="1" applyFill="1" applyBorder="1" applyAlignment="1">
      <alignment vertical="center" wrapText="1"/>
    </xf>
    <xf numFmtId="0" fontId="38" fillId="9" borderId="107" xfId="0" applyNumberFormat="1" applyFont="1" applyFill="1" applyBorder="1" applyAlignment="1" applyProtection="1"/>
    <xf numFmtId="0" fontId="38" fillId="5" borderId="107" xfId="0" applyNumberFormat="1" applyFont="1" applyFill="1" applyBorder="1" applyAlignment="1" applyProtection="1"/>
    <xf numFmtId="4" fontId="38" fillId="8" borderId="97" xfId="0" applyNumberFormat="1" applyFont="1" applyFill="1" applyBorder="1" applyAlignment="1" applyProtection="1"/>
    <xf numFmtId="0" fontId="19" fillId="0" borderId="0" xfId="0" applyFont="1"/>
    <xf numFmtId="3" fontId="19" fillId="0" borderId="35" xfId="0" applyNumberFormat="1" applyFont="1" applyFill="1" applyBorder="1" applyAlignment="1">
      <alignment horizontal="center" vertical="center"/>
    </xf>
    <xf numFmtId="0" fontId="6" fillId="5" borderId="21" xfId="0" applyFont="1" applyFill="1" applyBorder="1" applyAlignment="1">
      <alignment horizontal="center" vertical="center" wrapText="1"/>
    </xf>
    <xf numFmtId="0" fontId="6" fillId="5" borderId="50" xfId="0" applyFont="1" applyFill="1" applyBorder="1" applyAlignment="1">
      <alignment horizontal="center" vertical="center" wrapText="1"/>
    </xf>
    <xf numFmtId="0" fontId="6" fillId="5" borderId="112" xfId="0" applyFont="1" applyFill="1" applyBorder="1" applyAlignment="1">
      <alignment horizontal="center" vertical="center" wrapText="1"/>
    </xf>
    <xf numFmtId="3" fontId="19" fillId="0" borderId="112" xfId="0" applyNumberFormat="1" applyFont="1" applyFill="1" applyBorder="1" applyAlignment="1">
      <alignment horizontal="center" vertical="center"/>
    </xf>
    <xf numFmtId="3" fontId="19" fillId="0" borderId="63" xfId="0" applyNumberFormat="1" applyFont="1" applyFill="1" applyBorder="1" applyAlignment="1">
      <alignment horizontal="center" vertical="center"/>
    </xf>
    <xf numFmtId="3" fontId="26" fillId="0" borderId="11" xfId="0" applyNumberFormat="1" applyFont="1" applyBorder="1" applyAlignment="1">
      <alignment horizontal="center" vertical="center"/>
    </xf>
    <xf numFmtId="3" fontId="26" fillId="0" borderId="6" xfId="0" applyNumberFormat="1" applyFont="1" applyBorder="1" applyAlignment="1">
      <alignment horizontal="center" vertical="center"/>
    </xf>
    <xf numFmtId="3" fontId="26" fillId="0" borderId="1" xfId="0" applyNumberFormat="1" applyFont="1" applyBorder="1" applyAlignment="1">
      <alignment horizontal="center" vertical="center"/>
    </xf>
    <xf numFmtId="3" fontId="26" fillId="0" borderId="4" xfId="0" applyNumberFormat="1" applyFont="1" applyBorder="1" applyAlignment="1">
      <alignment horizontal="center" vertical="center"/>
    </xf>
    <xf numFmtId="3" fontId="26" fillId="0" borderId="6" xfId="0" applyNumberFormat="1" applyFont="1" applyBorder="1" applyAlignment="1">
      <alignment vertical="center"/>
    </xf>
    <xf numFmtId="3" fontId="26" fillId="4" borderId="6" xfId="0" applyNumberFormat="1" applyFont="1" applyFill="1" applyBorder="1" applyAlignment="1">
      <alignment horizontal="center" vertical="center"/>
    </xf>
    <xf numFmtId="3" fontId="26" fillId="0" borderId="1" xfId="0" applyNumberFormat="1" applyFont="1" applyBorder="1" applyAlignment="1">
      <alignment vertical="center"/>
    </xf>
    <xf numFmtId="3" fontId="26" fillId="4" borderId="1" xfId="0" applyNumberFormat="1" applyFont="1" applyFill="1" applyBorder="1" applyAlignment="1">
      <alignment horizontal="center" vertical="center" wrapText="1"/>
    </xf>
    <xf numFmtId="3" fontId="41" fillId="0" borderId="6" xfId="0" applyNumberFormat="1" applyFont="1" applyBorder="1" applyAlignment="1">
      <alignment horizontal="center" vertical="center"/>
    </xf>
    <xf numFmtId="3" fontId="41" fillId="5" borderId="1" xfId="0" applyNumberFormat="1" applyFont="1" applyFill="1" applyBorder="1" applyAlignment="1">
      <alignment horizontal="center" vertical="center" wrapText="1"/>
    </xf>
    <xf numFmtId="3" fontId="41" fillId="7" borderId="1" xfId="0" applyNumberFormat="1" applyFont="1" applyFill="1" applyBorder="1" applyAlignment="1">
      <alignment horizontal="center" vertical="center" wrapText="1"/>
    </xf>
    <xf numFmtId="3" fontId="41" fillId="0" borderId="1" xfId="0" applyNumberFormat="1" applyFont="1" applyBorder="1" applyAlignment="1">
      <alignment horizontal="center" vertical="center"/>
    </xf>
    <xf numFmtId="3" fontId="41" fillId="0" borderId="10" xfId="0" applyNumberFormat="1" applyFont="1" applyBorder="1" applyAlignment="1">
      <alignment horizontal="center" vertical="center"/>
    </xf>
    <xf numFmtId="3" fontId="41" fillId="0" borderId="27" xfId="0" applyNumberFormat="1" applyFont="1" applyBorder="1" applyAlignment="1">
      <alignment horizontal="center" vertical="center"/>
    </xf>
    <xf numFmtId="3" fontId="41" fillId="0" borderId="1" xfId="0" applyNumberFormat="1" applyFont="1" applyBorder="1"/>
    <xf numFmtId="0" fontId="42" fillId="2" borderId="1" xfId="1" applyFont="1" applyFill="1" applyBorder="1" applyAlignment="1" applyProtection="1">
      <alignment horizontal="left" vertical="center" wrapText="1"/>
      <protection locked="0"/>
    </xf>
    <xf numFmtId="49" fontId="42" fillId="2" borderId="1" xfId="1" applyNumberFormat="1" applyFont="1" applyFill="1" applyBorder="1" applyAlignment="1" applyProtection="1">
      <alignment horizontal="left" vertical="center" wrapText="1"/>
      <protection locked="0"/>
    </xf>
    <xf numFmtId="0" fontId="42" fillId="2" borderId="10" xfId="1" applyFont="1" applyFill="1" applyBorder="1" applyAlignment="1" applyProtection="1">
      <alignment horizontal="left" vertical="center" wrapText="1"/>
      <protection locked="0"/>
    </xf>
    <xf numFmtId="3" fontId="7" fillId="0" borderId="1" xfId="0" applyNumberFormat="1" applyFont="1" applyBorder="1"/>
    <xf numFmtId="4" fontId="7" fillId="0" borderId="1" xfId="0" applyNumberFormat="1" applyFont="1" applyBorder="1" applyAlignment="1">
      <alignment horizontal="right"/>
    </xf>
    <xf numFmtId="3" fontId="7" fillId="0" borderId="27" xfId="0" applyNumberFormat="1" applyFont="1" applyBorder="1"/>
    <xf numFmtId="0" fontId="7" fillId="0" borderId="1" xfId="0" applyFont="1" applyBorder="1" applyAlignment="1">
      <alignment horizontal="right"/>
    </xf>
    <xf numFmtId="0" fontId="7" fillId="0" borderId="10" xfId="0" applyFont="1" applyBorder="1" applyAlignment="1">
      <alignment horizontal="right"/>
    </xf>
    <xf numFmtId="3" fontId="7" fillId="5" borderId="62" xfId="0" applyNumberFormat="1" applyFont="1" applyFill="1" applyBorder="1"/>
    <xf numFmtId="3" fontId="7" fillId="5" borderId="35" xfId="0" applyNumberFormat="1" applyFont="1" applyFill="1" applyBorder="1"/>
    <xf numFmtId="9" fontId="7" fillId="0" borderId="1" xfId="0" applyNumberFormat="1" applyFont="1" applyBorder="1"/>
    <xf numFmtId="3" fontId="7" fillId="0" borderId="6" xfId="0" applyNumberFormat="1" applyFont="1" applyBorder="1"/>
    <xf numFmtId="0" fontId="12" fillId="0" borderId="113" xfId="0" applyFont="1" applyBorder="1"/>
    <xf numFmtId="3" fontId="12" fillId="0" borderId="114" xfId="0" applyNumberFormat="1" applyFont="1" applyBorder="1" applyAlignment="1">
      <alignment horizontal="right"/>
    </xf>
    <xf numFmtId="3" fontId="12" fillId="0" borderId="113" xfId="0" applyNumberFormat="1" applyFont="1" applyBorder="1" applyAlignment="1">
      <alignment horizontal="right"/>
    </xf>
    <xf numFmtId="3" fontId="12" fillId="0" borderId="113" xfId="0" applyNumberFormat="1" applyFont="1" applyBorder="1"/>
    <xf numFmtId="0" fontId="12" fillId="0" borderId="114" xfId="0" applyFont="1" applyBorder="1"/>
    <xf numFmtId="0" fontId="12" fillId="10" borderId="115" xfId="0" applyFont="1" applyFill="1" applyBorder="1"/>
    <xf numFmtId="3" fontId="12" fillId="0" borderId="116" xfId="0" applyNumberFormat="1" applyFont="1" applyBorder="1"/>
    <xf numFmtId="0" fontId="44" fillId="0" borderId="0" xfId="0" applyFont="1"/>
    <xf numFmtId="3" fontId="41" fillId="5" borderId="1" xfId="0" applyNumberFormat="1" applyFont="1" applyFill="1" applyBorder="1" applyAlignment="1">
      <alignment horizontal="center" vertical="center"/>
    </xf>
    <xf numFmtId="3" fontId="41" fillId="0" borderId="15" xfId="0" applyNumberFormat="1" applyFont="1" applyBorder="1" applyAlignment="1">
      <alignment horizontal="center" vertical="center"/>
    </xf>
    <xf numFmtId="3" fontId="41" fillId="0" borderId="11" xfId="0" applyNumberFormat="1" applyFont="1" applyBorder="1" applyAlignment="1">
      <alignment horizontal="center" vertical="center"/>
    </xf>
    <xf numFmtId="3" fontId="41" fillId="0" borderId="6" xfId="0" applyNumberFormat="1" applyFont="1" applyBorder="1"/>
    <xf numFmtId="3" fontId="41" fillId="5" borderId="1" xfId="0" applyNumberFormat="1" applyFont="1" applyFill="1" applyBorder="1" applyAlignment="1">
      <alignment horizontal="center" vertical="center" wrapText="1"/>
    </xf>
    <xf numFmtId="3" fontId="41" fillId="5" borderId="1" xfId="0" applyNumberFormat="1" applyFont="1" applyFill="1" applyBorder="1" applyAlignment="1">
      <alignment horizontal="center" vertical="center" wrapText="1"/>
    </xf>
    <xf numFmtId="0" fontId="7" fillId="0" borderId="117" xfId="0" applyFont="1" applyBorder="1"/>
    <xf numFmtId="0" fontId="7" fillId="0" borderId="118" xfId="0" applyFont="1" applyBorder="1" applyAlignment="1">
      <alignment horizontal="right"/>
    </xf>
    <xf numFmtId="0" fontId="7" fillId="0" borderId="118" xfId="0" applyFont="1" applyBorder="1"/>
    <xf numFmtId="9" fontId="7" fillId="0" borderId="118" xfId="0" applyNumberFormat="1" applyFont="1" applyBorder="1"/>
    <xf numFmtId="0" fontId="7" fillId="0" borderId="24" xfId="0" applyFont="1" applyBorder="1"/>
    <xf numFmtId="0" fontId="7" fillId="0" borderId="119" xfId="0" applyFont="1" applyBorder="1"/>
    <xf numFmtId="10" fontId="7" fillId="0" borderId="1" xfId="0" applyNumberFormat="1" applyFont="1" applyBorder="1"/>
    <xf numFmtId="14" fontId="7" fillId="0" borderId="1" xfId="0" applyNumberFormat="1" applyFont="1" applyBorder="1" applyAlignment="1">
      <alignment horizontal="right"/>
    </xf>
    <xf numFmtId="14" fontId="7" fillId="0" borderId="118" xfId="0" applyNumberFormat="1" applyFont="1" applyBorder="1"/>
    <xf numFmtId="3" fontId="7" fillId="0" borderId="10" xfId="0" applyNumberFormat="1" applyFont="1" applyBorder="1"/>
    <xf numFmtId="3" fontId="7" fillId="0" borderId="118" xfId="0" applyNumberFormat="1" applyFont="1" applyBorder="1"/>
    <xf numFmtId="3" fontId="7" fillId="0" borderId="78" xfId="0" applyNumberFormat="1" applyFont="1" applyBorder="1"/>
    <xf numFmtId="3" fontId="7" fillId="0" borderId="79" xfId="0" applyNumberFormat="1" applyFont="1" applyBorder="1"/>
    <xf numFmtId="0" fontId="19" fillId="0" borderId="38" xfId="0" applyFont="1" applyBorder="1" applyAlignment="1">
      <alignment horizontal="center" vertical="center"/>
    </xf>
    <xf numFmtId="0" fontId="19" fillId="0" borderId="25" xfId="0" applyFont="1" applyBorder="1" applyAlignment="1">
      <alignment horizontal="center" vertical="center"/>
    </xf>
    <xf numFmtId="0" fontId="16" fillId="4" borderId="0" xfId="0" applyFont="1" applyFill="1"/>
    <xf numFmtId="0" fontId="6" fillId="4" borderId="0" xfId="0" applyFont="1" applyFill="1" applyAlignment="1">
      <alignment horizontal="right"/>
    </xf>
    <xf numFmtId="0" fontId="16" fillId="4" borderId="0" xfId="0" applyFont="1" applyFill="1" applyBorder="1"/>
    <xf numFmtId="0" fontId="16" fillId="4" borderId="0" xfId="0" applyFont="1" applyFill="1" applyAlignment="1">
      <alignment horizontal="right"/>
    </xf>
    <xf numFmtId="0" fontId="7" fillId="4" borderId="52" xfId="0" applyFont="1" applyFill="1" applyBorder="1" applyAlignment="1">
      <alignment vertical="center" wrapText="1"/>
    </xf>
    <xf numFmtId="0" fontId="6" fillId="4" borderId="35" xfId="0" applyFont="1" applyFill="1" applyBorder="1" applyAlignment="1">
      <alignment horizontal="center" vertical="center"/>
    </xf>
    <xf numFmtId="0" fontId="7" fillId="4" borderId="56" xfId="0" applyFont="1" applyFill="1" applyBorder="1" applyAlignment="1">
      <alignment horizontal="right" vertical="center"/>
    </xf>
    <xf numFmtId="3" fontId="19" fillId="4" borderId="66" xfId="0" applyNumberFormat="1" applyFont="1" applyFill="1" applyBorder="1" applyAlignment="1">
      <alignment horizontal="center" vertical="center"/>
    </xf>
    <xf numFmtId="3" fontId="30" fillId="4" borderId="26" xfId="0" applyNumberFormat="1" applyFont="1" applyFill="1" applyBorder="1" applyAlignment="1">
      <alignment horizontal="center" vertical="center"/>
    </xf>
    <xf numFmtId="3" fontId="19" fillId="4" borderId="74" xfId="0" applyNumberFormat="1" applyFont="1" applyFill="1" applyBorder="1" applyAlignment="1">
      <alignment horizontal="center" vertical="center"/>
    </xf>
    <xf numFmtId="0" fontId="7" fillId="4" borderId="74" xfId="0" applyFont="1" applyFill="1" applyBorder="1" applyAlignment="1">
      <alignment horizontal="right" vertical="center"/>
    </xf>
    <xf numFmtId="0" fontId="16" fillId="4" borderId="21" xfId="0" applyFont="1" applyFill="1" applyBorder="1"/>
    <xf numFmtId="3" fontId="29" fillId="4" borderId="26" xfId="0" applyNumberFormat="1" applyFont="1" applyFill="1" applyBorder="1" applyAlignment="1">
      <alignment horizontal="center" vertical="center"/>
    </xf>
    <xf numFmtId="3" fontId="47" fillId="4" borderId="26" xfId="0" applyNumberFormat="1" applyFont="1" applyFill="1" applyBorder="1" applyAlignment="1">
      <alignment horizontal="center" vertical="center"/>
    </xf>
    <xf numFmtId="14" fontId="19" fillId="0" borderId="0" xfId="0" applyNumberFormat="1" applyFont="1" applyBorder="1" applyAlignment="1">
      <alignment vertical="center"/>
    </xf>
    <xf numFmtId="49" fontId="19" fillId="0" borderId="2" xfId="0" applyNumberFormat="1" applyFont="1" applyBorder="1" applyAlignment="1">
      <alignment vertical="center"/>
    </xf>
    <xf numFmtId="3" fontId="41" fillId="5" borderId="1" xfId="0" applyNumberFormat="1" applyFont="1" applyFill="1" applyBorder="1" applyAlignment="1">
      <alignment horizontal="center" vertical="center" wrapText="1"/>
    </xf>
    <xf numFmtId="3" fontId="41" fillId="5" borderId="1" xfId="0" applyNumberFormat="1" applyFont="1" applyFill="1" applyBorder="1" applyAlignment="1">
      <alignment horizontal="center"/>
    </xf>
    <xf numFmtId="3" fontId="41" fillId="5" borderId="6" xfId="0" applyNumberFormat="1" applyFont="1" applyFill="1" applyBorder="1" applyAlignment="1">
      <alignment horizontal="center"/>
    </xf>
    <xf numFmtId="3" fontId="9" fillId="0" borderId="19" xfId="0" applyNumberFormat="1" applyFont="1" applyBorder="1" applyAlignment="1">
      <alignment horizontal="center" vertical="center" wrapText="1"/>
    </xf>
    <xf numFmtId="3" fontId="9" fillId="0" borderId="6" xfId="0" applyNumberFormat="1" applyFont="1" applyBorder="1" applyAlignment="1">
      <alignment horizontal="center" vertical="center" wrapText="1"/>
    </xf>
    <xf numFmtId="3" fontId="9" fillId="0" borderId="15" xfId="0" applyNumberFormat="1" applyFont="1" applyBorder="1" applyAlignment="1">
      <alignment horizontal="center" vertical="center" wrapText="1"/>
    </xf>
    <xf numFmtId="9" fontId="9" fillId="0" borderId="70" xfId="0" applyNumberFormat="1" applyFont="1" applyBorder="1" applyAlignment="1">
      <alignment horizontal="center" vertical="center" wrapText="1"/>
    </xf>
    <xf numFmtId="9" fontId="9" fillId="0" borderId="71" xfId="0" applyNumberFormat="1" applyFont="1" applyBorder="1" applyAlignment="1">
      <alignment horizontal="center" vertical="center" wrapText="1"/>
    </xf>
    <xf numFmtId="9" fontId="9" fillId="0" borderId="46" xfId="0" applyNumberFormat="1" applyFont="1" applyBorder="1" applyAlignment="1">
      <alignment horizontal="center" vertical="center" wrapText="1"/>
    </xf>
    <xf numFmtId="3" fontId="9" fillId="0" borderId="5" xfId="0" applyNumberFormat="1" applyFont="1" applyBorder="1" applyAlignment="1">
      <alignment horizontal="center" vertical="center" wrapText="1"/>
    </xf>
    <xf numFmtId="49" fontId="11" fillId="2" borderId="17" xfId="1" applyNumberFormat="1" applyFont="1" applyFill="1" applyBorder="1" applyAlignment="1">
      <alignment horizontal="center" vertical="center"/>
    </xf>
    <xf numFmtId="0" fontId="11" fillId="2" borderId="18" xfId="1" applyFont="1" applyFill="1" applyBorder="1" applyAlignment="1">
      <alignment horizontal="left" vertical="center" wrapText="1"/>
    </xf>
    <xf numFmtId="3" fontId="9" fillId="0" borderId="6" xfId="1" applyNumberFormat="1" applyFont="1" applyBorder="1" applyAlignment="1">
      <alignment horizontal="center" vertical="center"/>
    </xf>
    <xf numFmtId="3" fontId="26" fillId="7" borderId="6" xfId="0" applyNumberFormat="1" applyFont="1" applyFill="1" applyBorder="1" applyAlignment="1">
      <alignment horizontal="center" vertical="center" wrapText="1"/>
    </xf>
    <xf numFmtId="3" fontId="26" fillId="5" borderId="6" xfId="0" applyNumberFormat="1" applyFont="1" applyFill="1" applyBorder="1" applyAlignment="1">
      <alignment horizontal="center" vertical="center" wrapText="1"/>
    </xf>
    <xf numFmtId="3" fontId="48" fillId="0" borderId="1" xfId="0" applyNumberFormat="1" applyFont="1" applyBorder="1"/>
    <xf numFmtId="3" fontId="48" fillId="0" borderId="27" xfId="0" applyNumberFormat="1" applyFont="1" applyBorder="1"/>
    <xf numFmtId="3" fontId="48" fillId="0" borderId="72" xfId="0" applyNumberFormat="1" applyFont="1" applyBorder="1"/>
    <xf numFmtId="3" fontId="48" fillId="4" borderId="80" xfId="0" applyNumberFormat="1" applyFont="1" applyFill="1" applyBorder="1"/>
    <xf numFmtId="9" fontId="49" fillId="0" borderId="24" xfId="0" applyNumberFormat="1" applyFont="1" applyBorder="1" applyAlignment="1">
      <alignment horizontal="center" vertical="center"/>
    </xf>
    <xf numFmtId="3" fontId="49" fillId="0" borderId="10" xfId="0" applyNumberFormat="1" applyFont="1" applyBorder="1" applyAlignment="1">
      <alignment horizontal="center" vertical="center"/>
    </xf>
    <xf numFmtId="0" fontId="49" fillId="0" borderId="11" xfId="0" applyFont="1" applyBorder="1" applyAlignment="1">
      <alignment horizontal="center" vertical="center"/>
    </xf>
    <xf numFmtId="9" fontId="49" fillId="0" borderId="22" xfId="0" applyNumberFormat="1" applyFont="1" applyBorder="1" applyAlignment="1">
      <alignment horizontal="center" vertical="center"/>
    </xf>
    <xf numFmtId="3" fontId="49" fillId="0" borderId="31" xfId="0" applyNumberFormat="1" applyFont="1" applyBorder="1" applyAlignment="1">
      <alignment horizontal="center" vertical="center"/>
    </xf>
    <xf numFmtId="0" fontId="49" fillId="0" borderId="6" xfId="0" applyFont="1" applyBorder="1" applyAlignment="1">
      <alignment horizontal="center" vertical="center"/>
    </xf>
    <xf numFmtId="9" fontId="49" fillId="0" borderId="65" xfId="0" applyNumberFormat="1" applyFont="1" applyBorder="1" applyAlignment="1">
      <alignment horizontal="center" vertical="center"/>
    </xf>
    <xf numFmtId="0" fontId="49" fillId="0" borderId="25" xfId="0" applyFont="1" applyBorder="1" applyAlignment="1">
      <alignment horizontal="center" vertical="center"/>
    </xf>
    <xf numFmtId="3" fontId="48" fillId="0" borderId="66" xfId="0" applyNumberFormat="1" applyFont="1" applyBorder="1" applyAlignment="1">
      <alignment horizontal="center" vertical="center"/>
    </xf>
    <xf numFmtId="3" fontId="48" fillId="0" borderId="66" xfId="0" applyNumberFormat="1" applyFont="1" applyFill="1" applyBorder="1" applyAlignment="1">
      <alignment horizontal="center" vertical="center"/>
    </xf>
    <xf numFmtId="3" fontId="48" fillId="0" borderId="67" xfId="0" applyNumberFormat="1" applyFont="1" applyBorder="1" applyAlignment="1">
      <alignment horizontal="center" vertical="center"/>
    </xf>
    <xf numFmtId="3" fontId="7" fillId="5" borderId="56" xfId="0" applyNumberFormat="1" applyFont="1" applyFill="1" applyBorder="1"/>
    <xf numFmtId="3" fontId="7" fillId="5" borderId="1" xfId="0" applyNumberFormat="1" applyFont="1" applyFill="1" applyBorder="1"/>
    <xf numFmtId="3" fontId="12" fillId="0" borderId="120" xfId="0" applyNumberFormat="1" applyFont="1" applyBorder="1"/>
    <xf numFmtId="3" fontId="9" fillId="0" borderId="5" xfId="0" applyNumberFormat="1" applyFont="1" applyBorder="1" applyAlignment="1">
      <alignment horizontal="center" vertical="center"/>
    </xf>
    <xf numFmtId="3" fontId="16" fillId="0" borderId="36" xfId="0" applyNumberFormat="1" applyFont="1" applyBorder="1" applyAlignment="1">
      <alignment horizontal="center" vertical="center"/>
    </xf>
    <xf numFmtId="3" fontId="16" fillId="0" borderId="26" xfId="0" applyNumberFormat="1" applyFont="1" applyBorder="1" applyAlignment="1">
      <alignment horizontal="center" vertical="center"/>
    </xf>
    <xf numFmtId="9" fontId="16" fillId="0" borderId="1" xfId="0" applyNumberFormat="1" applyFont="1" applyBorder="1" applyAlignment="1">
      <alignment vertical="center"/>
    </xf>
    <xf numFmtId="9" fontId="16" fillId="0" borderId="1" xfId="0" applyNumberFormat="1" applyFont="1" applyBorder="1" applyAlignment="1">
      <alignment horizontal="center" vertical="center"/>
    </xf>
    <xf numFmtId="3" fontId="41" fillId="5" borderId="1" xfId="0" applyNumberFormat="1" applyFont="1" applyFill="1" applyBorder="1" applyAlignment="1">
      <alignment horizontal="center" vertical="center" wrapText="1"/>
    </xf>
    <xf numFmtId="3" fontId="16" fillId="3" borderId="64" xfId="0" applyNumberFormat="1" applyFont="1" applyFill="1" applyBorder="1" applyAlignment="1">
      <alignment horizontal="center" vertical="center" wrapText="1"/>
    </xf>
    <xf numFmtId="3" fontId="11" fillId="0" borderId="28" xfId="0" applyNumberFormat="1" applyFont="1" applyBorder="1" applyAlignment="1">
      <alignment horizontal="center"/>
    </xf>
    <xf numFmtId="3" fontId="11" fillId="0" borderId="73" xfId="0" applyNumberFormat="1" applyFont="1" applyBorder="1" applyAlignment="1">
      <alignment horizontal="center"/>
    </xf>
    <xf numFmtId="3" fontId="11" fillId="0" borderId="71" xfId="0" applyNumberFormat="1" applyFont="1" applyBorder="1" applyAlignment="1">
      <alignment horizontal="center"/>
    </xf>
    <xf numFmtId="4" fontId="38" fillId="9" borderId="99" xfId="0" applyNumberFormat="1" applyFont="1" applyFill="1" applyBorder="1" applyAlignment="1" applyProtection="1">
      <alignment horizontal="center" vertical="center"/>
    </xf>
    <xf numFmtId="3" fontId="11" fillId="0" borderId="75" xfId="0" applyNumberFormat="1" applyFont="1" applyBorder="1" applyAlignment="1">
      <alignment vertical="center"/>
    </xf>
    <xf numFmtId="3" fontId="11" fillId="0" borderId="71" xfId="0" applyNumberFormat="1" applyFont="1" applyBorder="1" applyAlignment="1">
      <alignment vertical="center"/>
    </xf>
    <xf numFmtId="3" fontId="11" fillId="0" borderId="75" xfId="0" applyNumberFormat="1" applyFont="1" applyBorder="1" applyAlignment="1">
      <alignment horizontal="center" vertical="center"/>
    </xf>
    <xf numFmtId="3" fontId="11" fillId="0" borderId="73" xfId="0" applyNumberFormat="1" applyFont="1" applyBorder="1" applyAlignment="1">
      <alignment horizontal="center" vertical="center"/>
    </xf>
    <xf numFmtId="3" fontId="11" fillId="0" borderId="71" xfId="0" applyNumberFormat="1" applyFont="1" applyBorder="1" applyAlignment="1">
      <alignment horizontal="center" vertical="center"/>
    </xf>
    <xf numFmtId="3" fontId="11" fillId="6" borderId="2" xfId="0" applyNumberFormat="1" applyFont="1" applyFill="1" applyBorder="1" applyAlignment="1">
      <alignment horizontal="center" vertical="center"/>
    </xf>
    <xf numFmtId="3" fontId="11" fillId="6" borderId="1" xfId="0" applyNumberFormat="1" applyFont="1" applyFill="1" applyBorder="1" applyAlignment="1">
      <alignment horizontal="center" vertical="center"/>
    </xf>
    <xf numFmtId="3" fontId="11" fillId="6" borderId="6" xfId="0" applyNumberFormat="1" applyFont="1" applyFill="1" applyBorder="1" applyAlignment="1">
      <alignment horizontal="center" vertical="center"/>
    </xf>
    <xf numFmtId="0" fontId="38" fillId="9" borderId="121" xfId="0" applyNumberFormat="1" applyFont="1" applyFill="1" applyBorder="1" applyAlignment="1" applyProtection="1"/>
    <xf numFmtId="4" fontId="38" fillId="9" borderId="107" xfId="0" applyNumberFormat="1" applyFont="1" applyFill="1" applyBorder="1" applyAlignment="1" applyProtection="1">
      <alignment horizontal="center" vertical="center"/>
    </xf>
    <xf numFmtId="4" fontId="50" fillId="5" borderId="1" xfId="0" applyNumberFormat="1" applyFont="1" applyFill="1" applyBorder="1" applyAlignment="1" applyProtection="1">
      <alignment horizontal="center" vertical="center"/>
    </xf>
    <xf numFmtId="4" fontId="50" fillId="5" borderId="107" xfId="0" applyNumberFormat="1" applyFont="1" applyFill="1" applyBorder="1" applyAlignment="1" applyProtection="1">
      <alignment horizontal="center" vertical="center"/>
    </xf>
    <xf numFmtId="4" fontId="50" fillId="5" borderId="100" xfId="0" applyNumberFormat="1" applyFont="1" applyFill="1" applyBorder="1" applyAlignment="1" applyProtection="1">
      <alignment horizontal="center" vertical="center"/>
    </xf>
    <xf numFmtId="4" fontId="38" fillId="4" borderId="1" xfId="0" applyNumberFormat="1" applyFont="1" applyFill="1" applyBorder="1" applyAlignment="1" applyProtection="1">
      <alignment horizontal="center" vertical="center"/>
    </xf>
    <xf numFmtId="3" fontId="19" fillId="4" borderId="26" xfId="0" applyNumberFormat="1" applyFont="1" applyFill="1" applyBorder="1" applyAlignment="1">
      <alignment horizontal="center" vertical="center"/>
    </xf>
    <xf numFmtId="4" fontId="12" fillId="0" borderId="0" xfId="0" applyNumberFormat="1" applyFont="1"/>
    <xf numFmtId="4" fontId="21" fillId="0" borderId="0" xfId="0" applyNumberFormat="1" applyFont="1"/>
    <xf numFmtId="4" fontId="22" fillId="0" borderId="0" xfId="0" applyNumberFormat="1" applyFont="1" applyAlignment="1">
      <alignment horizontal="right"/>
    </xf>
    <xf numFmtId="4" fontId="20" fillId="0" borderId="0" xfId="0" applyNumberFormat="1" applyFont="1"/>
    <xf numFmtId="4" fontId="20" fillId="5" borderId="9" xfId="0" applyNumberFormat="1" applyFont="1" applyFill="1" applyBorder="1" applyAlignment="1">
      <alignment horizontal="center" vertical="center" wrapText="1"/>
    </xf>
    <xf numFmtId="4" fontId="20" fillId="0" borderId="19" xfId="0" applyNumberFormat="1" applyFont="1" applyBorder="1" applyAlignment="1">
      <alignment horizontal="center" vertical="center" wrapText="1"/>
    </xf>
    <xf numFmtId="4" fontId="12" fillId="0" borderId="114" xfId="0" applyNumberFormat="1" applyFont="1" applyBorder="1" applyAlignment="1">
      <alignment horizontal="right"/>
    </xf>
    <xf numFmtId="4" fontId="12" fillId="0" borderId="113" xfId="0" applyNumberFormat="1" applyFont="1" applyBorder="1" applyAlignment="1">
      <alignment horizontal="right"/>
    </xf>
    <xf numFmtId="4" fontId="12" fillId="0" borderId="113" xfId="0" applyNumberFormat="1" applyFont="1" applyBorder="1"/>
    <xf numFmtId="4" fontId="43" fillId="0" borderId="113" xfId="0" applyNumberFormat="1" applyFont="1" applyBorder="1" applyAlignment="1">
      <alignment horizontal="right"/>
    </xf>
    <xf numFmtId="4" fontId="12" fillId="0" borderId="116" xfId="0" applyNumberFormat="1" applyFont="1" applyBorder="1"/>
    <xf numFmtId="4" fontId="12" fillId="0" borderId="1" xfId="0" applyNumberFormat="1" applyFont="1" applyBorder="1"/>
    <xf numFmtId="4" fontId="12" fillId="0" borderId="24" xfId="0" applyNumberFormat="1" applyFont="1" applyBorder="1" applyAlignment="1">
      <alignment horizontal="right" vertical="center"/>
    </xf>
    <xf numFmtId="4" fontId="12" fillId="0" borderId="33" xfId="0" applyNumberFormat="1" applyFont="1" applyBorder="1" applyAlignment="1">
      <alignment horizontal="right" vertical="center"/>
    </xf>
    <xf numFmtId="4" fontId="12" fillId="0" borderId="22" xfId="0" applyNumberFormat="1" applyFont="1" applyBorder="1" applyAlignment="1">
      <alignment horizontal="right" vertical="center"/>
    </xf>
    <xf numFmtId="4" fontId="12" fillId="5" borderId="1" xfId="0" applyNumberFormat="1" applyFont="1" applyFill="1" applyBorder="1" applyAlignment="1">
      <alignment horizontal="right" vertical="center"/>
    </xf>
    <xf numFmtId="4" fontId="12" fillId="5" borderId="68" xfId="0" applyNumberFormat="1" applyFont="1" applyFill="1" applyBorder="1" applyAlignment="1">
      <alignment horizontal="right" vertical="center"/>
    </xf>
    <xf numFmtId="4" fontId="2" fillId="0" borderId="0" xfId="0" applyNumberFormat="1" applyFont="1"/>
    <xf numFmtId="3" fontId="41" fillId="5" borderId="1" xfId="0" applyNumberFormat="1" applyFont="1" applyFill="1" applyBorder="1" applyAlignment="1">
      <alignment horizontal="center" vertical="center" wrapText="1"/>
    </xf>
    <xf numFmtId="0" fontId="15" fillId="5" borderId="11" xfId="0" applyFont="1" applyFill="1" applyBorder="1" applyAlignment="1">
      <alignment horizontal="center" vertical="center" wrapText="1"/>
    </xf>
    <xf numFmtId="0" fontId="15" fillId="5" borderId="11" xfId="0" applyFont="1" applyFill="1" applyBorder="1" applyAlignment="1">
      <alignment horizontal="center" vertical="center" wrapText="1"/>
    </xf>
    <xf numFmtId="0" fontId="51" fillId="0" borderId="0" xfId="0" applyFont="1" applyAlignment="1">
      <alignment horizontal="right" vertical="center"/>
    </xf>
    <xf numFmtId="0" fontId="26" fillId="0" borderId="0" xfId="0" applyFont="1" applyAlignment="1">
      <alignment horizontal="right"/>
    </xf>
    <xf numFmtId="3" fontId="26" fillId="3" borderId="5" xfId="0" applyNumberFormat="1" applyFont="1" applyFill="1" applyBorder="1" applyAlignment="1">
      <alignment horizontal="center" vertical="center" wrapText="1"/>
    </xf>
    <xf numFmtId="0" fontId="9" fillId="0" borderId="0" xfId="0" applyFont="1"/>
    <xf numFmtId="0" fontId="9" fillId="0" borderId="0" xfId="0" applyFont="1" applyAlignment="1">
      <alignment vertical="center"/>
    </xf>
    <xf numFmtId="3" fontId="26" fillId="0" borderId="28" xfId="0" applyNumberFormat="1" applyFont="1" applyBorder="1" applyAlignment="1">
      <alignment horizontal="center" vertical="center"/>
    </xf>
    <xf numFmtId="3" fontId="9" fillId="0" borderId="1" xfId="1" applyNumberFormat="1" applyFont="1" applyFill="1" applyBorder="1" applyAlignment="1">
      <alignment horizontal="center" vertical="center"/>
    </xf>
    <xf numFmtId="0" fontId="6" fillId="5" borderId="68" xfId="0" applyFont="1" applyFill="1" applyBorder="1" applyAlignment="1">
      <alignment horizontal="center" vertical="center" wrapText="1"/>
    </xf>
    <xf numFmtId="3" fontId="0" fillId="0" borderId="0" xfId="0" applyNumberFormat="1"/>
    <xf numFmtId="3" fontId="16" fillId="0" borderId="0" xfId="0" applyNumberFormat="1" applyFont="1" applyBorder="1" applyAlignment="1">
      <alignment horizontal="center" wrapText="1"/>
    </xf>
    <xf numFmtId="3" fontId="6" fillId="5" borderId="68" xfId="0" applyNumberFormat="1" applyFont="1" applyFill="1" applyBorder="1" applyAlignment="1">
      <alignment horizontal="center" vertical="center" wrapText="1"/>
    </xf>
    <xf numFmtId="3" fontId="9" fillId="0" borderId="1" xfId="0" applyNumberFormat="1" applyFont="1" applyBorder="1" applyAlignment="1">
      <alignment horizontal="center" vertical="center"/>
    </xf>
    <xf numFmtId="0" fontId="7" fillId="0" borderId="40" xfId="0" applyFont="1" applyBorder="1" applyAlignment="1">
      <alignment horizontal="center" vertical="center" wrapText="1"/>
    </xf>
    <xf numFmtId="0" fontId="7" fillId="0" borderId="12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6" fillId="5" borderId="37" xfId="0" applyFont="1" applyFill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center" vertical="center"/>
    </xf>
    <xf numFmtId="4" fontId="9" fillId="0" borderId="17" xfId="0" applyNumberFormat="1" applyFont="1" applyBorder="1" applyAlignment="1">
      <alignment horizontal="center" vertical="center"/>
    </xf>
    <xf numFmtId="4" fontId="9" fillId="0" borderId="18" xfId="0" applyNumberFormat="1" applyFont="1" applyBorder="1" applyAlignment="1">
      <alignment horizontal="center" vertical="center"/>
    </xf>
    <xf numFmtId="3" fontId="9" fillId="0" borderId="18" xfId="0" applyNumberFormat="1" applyFont="1" applyBorder="1" applyAlignment="1">
      <alignment horizontal="center" vertical="center"/>
    </xf>
    <xf numFmtId="3" fontId="9" fillId="0" borderId="19" xfId="0" applyNumberFormat="1" applyFont="1" applyBorder="1" applyAlignment="1">
      <alignment horizontal="center" vertical="center"/>
    </xf>
    <xf numFmtId="4" fontId="9" fillId="0" borderId="2" xfId="0" applyNumberFormat="1" applyFont="1" applyBorder="1" applyAlignment="1">
      <alignment horizontal="center" vertical="center"/>
    </xf>
    <xf numFmtId="3" fontId="9" fillId="0" borderId="6" xfId="0" applyNumberFormat="1" applyFont="1" applyBorder="1" applyAlignment="1">
      <alignment horizontal="center" vertical="center"/>
    </xf>
    <xf numFmtId="4" fontId="9" fillId="0" borderId="3" xfId="0" applyNumberFormat="1" applyFont="1" applyBorder="1" applyAlignment="1">
      <alignment horizontal="center" vertical="center"/>
    </xf>
    <xf numFmtId="4" fontId="9" fillId="0" borderId="4" xfId="0" applyNumberFormat="1" applyFont="1" applyBorder="1" applyAlignment="1">
      <alignment horizontal="center" vertical="center"/>
    </xf>
    <xf numFmtId="3" fontId="9" fillId="0" borderId="4" xfId="0" applyNumberFormat="1" applyFont="1" applyBorder="1" applyAlignment="1">
      <alignment horizontal="center" vertical="center"/>
    </xf>
    <xf numFmtId="4" fontId="9" fillId="0" borderId="14" xfId="0" applyNumberFormat="1" applyFont="1" applyBorder="1" applyAlignment="1">
      <alignment horizontal="center" vertical="center"/>
    </xf>
    <xf numFmtId="4" fontId="9" fillId="0" borderId="27" xfId="0" applyNumberFormat="1" applyFont="1" applyBorder="1" applyAlignment="1">
      <alignment horizontal="center" vertical="center"/>
    </xf>
    <xf numFmtId="3" fontId="9" fillId="0" borderId="27" xfId="0" applyNumberFormat="1" applyFont="1" applyBorder="1" applyAlignment="1">
      <alignment horizontal="center" vertical="center"/>
    </xf>
    <xf numFmtId="3" fontId="9" fillId="0" borderId="15" xfId="0" applyNumberFormat="1" applyFont="1" applyBorder="1" applyAlignment="1">
      <alignment horizontal="center" vertical="center"/>
    </xf>
    <xf numFmtId="3" fontId="26" fillId="0" borderId="119" xfId="0" applyNumberFormat="1" applyFont="1" applyFill="1" applyBorder="1" applyAlignment="1">
      <alignment horizontal="center" vertical="center"/>
    </xf>
    <xf numFmtId="3" fontId="26" fillId="5" borderId="28" xfId="0" applyNumberFormat="1" applyFont="1" applyFill="1" applyBorder="1" applyAlignment="1">
      <alignment horizontal="center" vertical="center"/>
    </xf>
    <xf numFmtId="3" fontId="26" fillId="0" borderId="13" xfId="0" applyNumberFormat="1" applyFont="1" applyBorder="1" applyAlignment="1">
      <alignment horizontal="center" vertical="center"/>
    </xf>
    <xf numFmtId="3" fontId="16" fillId="3" borderId="83" xfId="0" applyNumberFormat="1" applyFont="1" applyFill="1" applyBorder="1" applyAlignment="1">
      <alignment horizontal="center" vertical="center" wrapText="1"/>
    </xf>
    <xf numFmtId="3" fontId="16" fillId="3" borderId="122" xfId="0" applyNumberFormat="1" applyFont="1" applyFill="1" applyBorder="1" applyAlignment="1">
      <alignment horizontal="center" vertical="center" wrapText="1"/>
    </xf>
    <xf numFmtId="3" fontId="26" fillId="3" borderId="15" xfId="0" applyNumberFormat="1" applyFont="1" applyFill="1" applyBorder="1" applyAlignment="1">
      <alignment horizontal="center" vertical="center" wrapText="1"/>
    </xf>
    <xf numFmtId="3" fontId="26" fillId="0" borderId="66" xfId="0" applyNumberFormat="1" applyFont="1" applyFill="1" applyBorder="1" applyAlignment="1">
      <alignment horizontal="center" vertical="center"/>
    </xf>
    <xf numFmtId="9" fontId="16" fillId="0" borderId="6" xfId="0" applyNumberFormat="1" applyFont="1" applyBorder="1" applyAlignment="1">
      <alignment horizontal="center" vertical="center"/>
    </xf>
    <xf numFmtId="3" fontId="26" fillId="0" borderId="26" xfId="0" applyNumberFormat="1" applyFont="1" applyBorder="1" applyAlignment="1">
      <alignment horizontal="center" vertical="center"/>
    </xf>
    <xf numFmtId="9" fontId="16" fillId="5" borderId="6" xfId="0" applyNumberFormat="1" applyFont="1" applyFill="1" applyBorder="1" applyAlignment="1">
      <alignment horizontal="center" vertical="center"/>
    </xf>
    <xf numFmtId="3" fontId="26" fillId="0" borderId="2" xfId="0" applyNumberFormat="1" applyFont="1" applyBorder="1" applyAlignment="1">
      <alignment horizontal="center" vertical="center"/>
    </xf>
    <xf numFmtId="9" fontId="16" fillId="0" borderId="6" xfId="0" applyNumberFormat="1" applyFont="1" applyBorder="1" applyAlignment="1">
      <alignment vertical="center"/>
    </xf>
    <xf numFmtId="9" fontId="16" fillId="0" borderId="6" xfId="0" applyNumberFormat="1" applyFont="1" applyBorder="1" applyAlignment="1">
      <alignment horizontal="center" vertical="center"/>
    </xf>
    <xf numFmtId="3" fontId="26" fillId="0" borderId="67" xfId="0" applyNumberFormat="1" applyFont="1" applyBorder="1" applyAlignment="1">
      <alignment horizontal="center" vertical="center"/>
    </xf>
    <xf numFmtId="9" fontId="16" fillId="0" borderId="5" xfId="0" applyNumberFormat="1" applyFont="1" applyBorder="1" applyAlignment="1">
      <alignment horizontal="center" vertical="center"/>
    </xf>
    <xf numFmtId="0" fontId="52" fillId="0" borderId="0" xfId="0" applyFont="1"/>
    <xf numFmtId="0" fontId="31" fillId="5" borderId="15" xfId="0" applyFont="1" applyFill="1" applyBorder="1" applyAlignment="1">
      <alignment horizontal="center" vertical="center" wrapText="1"/>
    </xf>
    <xf numFmtId="3" fontId="9" fillId="4" borderId="6" xfId="0" applyNumberFormat="1" applyFont="1" applyFill="1" applyBorder="1" applyAlignment="1">
      <alignment horizontal="center" vertical="center" wrapText="1"/>
    </xf>
    <xf numFmtId="0" fontId="53" fillId="0" borderId="0" xfId="0" applyFont="1" applyBorder="1" applyAlignment="1">
      <alignment horizontal="center" vertical="center" wrapText="1"/>
    </xf>
    <xf numFmtId="3" fontId="53" fillId="0" borderId="0" xfId="0" applyNumberFormat="1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0" xfId="0" applyFont="1" applyBorder="1"/>
    <xf numFmtId="0" fontId="4" fillId="5" borderId="27" xfId="0" applyFont="1" applyFill="1" applyBorder="1" applyAlignment="1">
      <alignment horizontal="center" vertical="center" wrapText="1"/>
    </xf>
    <xf numFmtId="3" fontId="9" fillId="0" borderId="52" xfId="1" applyNumberFormat="1" applyFont="1" applyFill="1" applyBorder="1" applyAlignment="1">
      <alignment horizontal="center" vertical="center"/>
    </xf>
    <xf numFmtId="3" fontId="9" fillId="0" borderId="18" xfId="1" applyNumberFormat="1" applyFont="1" applyFill="1" applyBorder="1" applyAlignment="1">
      <alignment horizontal="center" vertical="center"/>
    </xf>
    <xf numFmtId="3" fontId="9" fillId="0" borderId="75" xfId="1" applyNumberFormat="1" applyFont="1" applyFill="1" applyBorder="1" applyAlignment="1">
      <alignment horizontal="center" vertical="center"/>
    </xf>
    <xf numFmtId="3" fontId="9" fillId="0" borderId="6" xfId="1" applyNumberFormat="1" applyFont="1" applyFill="1" applyBorder="1" applyAlignment="1">
      <alignment horizontal="center" vertical="center"/>
    </xf>
    <xf numFmtId="3" fontId="9" fillId="0" borderId="77" xfId="1" applyNumberFormat="1" applyFont="1" applyFill="1" applyBorder="1" applyAlignment="1">
      <alignment horizontal="center" vertical="center"/>
    </xf>
    <xf numFmtId="3" fontId="9" fillId="4" borderId="61" xfId="1" applyNumberFormat="1" applyFont="1" applyFill="1" applyBorder="1" applyAlignment="1">
      <alignment horizontal="center" vertical="center"/>
    </xf>
    <xf numFmtId="3" fontId="9" fillId="4" borderId="4" xfId="1" applyNumberFormat="1" applyFont="1" applyFill="1" applyBorder="1" applyAlignment="1">
      <alignment horizontal="center" vertical="center"/>
    </xf>
    <xf numFmtId="3" fontId="12" fillId="0" borderId="24" xfId="0" applyNumberFormat="1" applyFont="1" applyBorder="1" applyAlignment="1">
      <alignment horizontal="right" vertical="center"/>
    </xf>
    <xf numFmtId="3" fontId="12" fillId="0" borderId="33" xfId="0" applyNumberFormat="1" applyFont="1" applyBorder="1" applyAlignment="1">
      <alignment horizontal="right" vertical="center"/>
    </xf>
    <xf numFmtId="3" fontId="12" fillId="0" borderId="1" xfId="0" applyNumberFormat="1" applyFont="1" applyBorder="1" applyAlignment="1">
      <alignment horizontal="right" vertical="center"/>
    </xf>
    <xf numFmtId="3" fontId="12" fillId="0" borderId="22" xfId="0" applyNumberFormat="1" applyFont="1" applyBorder="1" applyAlignment="1">
      <alignment horizontal="right" vertical="center"/>
    </xf>
    <xf numFmtId="3" fontId="12" fillId="0" borderId="0" xfId="0" applyNumberFormat="1" applyFont="1"/>
    <xf numFmtId="3" fontId="21" fillId="0" borderId="0" xfId="0" applyNumberFormat="1" applyFont="1"/>
    <xf numFmtId="3" fontId="20" fillId="0" borderId="0" xfId="0" applyNumberFormat="1" applyFont="1"/>
    <xf numFmtId="3" fontId="20" fillId="5" borderId="8" xfId="0" applyNumberFormat="1" applyFont="1" applyFill="1" applyBorder="1" applyAlignment="1">
      <alignment horizontal="center" vertical="center" wrapText="1"/>
    </xf>
    <xf numFmtId="3" fontId="20" fillId="0" borderId="18" xfId="0" applyNumberFormat="1" applyFont="1" applyBorder="1" applyAlignment="1">
      <alignment horizontal="center" vertical="center" wrapText="1"/>
    </xf>
    <xf numFmtId="3" fontId="43" fillId="0" borderId="113" xfId="0" applyNumberFormat="1" applyFont="1" applyBorder="1" applyAlignment="1">
      <alignment horizontal="right"/>
    </xf>
    <xf numFmtId="3" fontId="12" fillId="5" borderId="3" xfId="0" applyNumberFormat="1" applyFont="1" applyFill="1" applyBorder="1" applyAlignment="1">
      <alignment horizontal="right" vertical="center"/>
    </xf>
    <xf numFmtId="3" fontId="12" fillId="5" borderId="1" xfId="0" applyNumberFormat="1" applyFont="1" applyFill="1" applyBorder="1" applyAlignment="1">
      <alignment horizontal="right" vertical="center"/>
    </xf>
    <xf numFmtId="3" fontId="12" fillId="5" borderId="68" xfId="0" applyNumberFormat="1" applyFont="1" applyFill="1" applyBorder="1" applyAlignment="1">
      <alignment horizontal="right" vertical="center"/>
    </xf>
    <xf numFmtId="3" fontId="2" fillId="0" borderId="0" xfId="0" applyNumberFormat="1" applyFont="1"/>
    <xf numFmtId="9" fontId="16" fillId="0" borderId="6" xfId="0" applyNumberFormat="1" applyFont="1" applyBorder="1" applyAlignment="1">
      <alignment horizontal="center" vertical="center"/>
    </xf>
    <xf numFmtId="3" fontId="54" fillId="0" borderId="1" xfId="0" applyNumberFormat="1" applyFont="1" applyBorder="1" applyAlignment="1">
      <alignment horizontal="center" vertical="center"/>
    </xf>
    <xf numFmtId="49" fontId="12" fillId="5" borderId="14" xfId="0" applyNumberFormat="1" applyFont="1" applyFill="1" applyBorder="1" applyAlignment="1">
      <alignment horizontal="center" vertical="center"/>
    </xf>
    <xf numFmtId="0" fontId="12" fillId="0" borderId="116" xfId="0" applyFont="1" applyBorder="1"/>
    <xf numFmtId="49" fontId="12" fillId="0" borderId="17" xfId="0" applyNumberFormat="1" applyFont="1" applyBorder="1" applyAlignment="1">
      <alignment horizontal="center" vertical="center"/>
    </xf>
    <xf numFmtId="0" fontId="12" fillId="0" borderId="1" xfId="0" applyFont="1" applyBorder="1"/>
    <xf numFmtId="0" fontId="12" fillId="10" borderId="1" xfId="0" applyFont="1" applyFill="1" applyBorder="1"/>
    <xf numFmtId="0" fontId="12" fillId="0" borderId="18" xfId="0" applyFont="1" applyBorder="1"/>
    <xf numFmtId="3" fontId="12" fillId="0" borderId="18" xfId="0" applyNumberFormat="1" applyFont="1" applyBorder="1" applyAlignment="1">
      <alignment horizontal="right" vertical="center"/>
    </xf>
    <xf numFmtId="49" fontId="12" fillId="0" borderId="2" xfId="0" applyNumberFormat="1" applyFont="1" applyBorder="1" applyAlignment="1">
      <alignment horizontal="center" vertical="center"/>
    </xf>
    <xf numFmtId="0" fontId="12" fillId="0" borderId="4" xfId="0" applyFont="1" applyBorder="1"/>
    <xf numFmtId="3" fontId="12" fillId="0" borderId="4" xfId="0" applyNumberFormat="1" applyFont="1" applyBorder="1"/>
    <xf numFmtId="49" fontId="12" fillId="0" borderId="12" xfId="0" applyNumberFormat="1" applyFont="1" applyBorder="1" applyAlignment="1">
      <alignment horizontal="center" vertical="center"/>
    </xf>
    <xf numFmtId="0" fontId="12" fillId="0" borderId="10" xfId="0" applyFont="1" applyBorder="1"/>
    <xf numFmtId="4" fontId="12" fillId="0" borderId="19" xfId="0" applyNumberFormat="1" applyFont="1" applyBorder="1" applyAlignment="1">
      <alignment horizontal="right" vertical="center"/>
    </xf>
    <xf numFmtId="4" fontId="12" fillId="0" borderId="6" xfId="0" applyNumberFormat="1" applyFont="1" applyBorder="1" applyAlignment="1">
      <alignment horizontal="right" vertical="center"/>
    </xf>
    <xf numFmtId="3" fontId="12" fillId="5" borderId="27" xfId="0" applyNumberFormat="1" applyFont="1" applyFill="1" applyBorder="1" applyAlignment="1">
      <alignment horizontal="right" vertical="center"/>
    </xf>
    <xf numFmtId="4" fontId="12" fillId="5" borderId="15" xfId="0" applyNumberFormat="1" applyFont="1" applyFill="1" applyBorder="1" applyAlignment="1">
      <alignment horizontal="right" vertical="center"/>
    </xf>
    <xf numFmtId="0" fontId="11" fillId="0" borderId="1" xfId="0" applyFont="1" applyBorder="1"/>
    <xf numFmtId="3" fontId="41" fillId="5" borderId="1" xfId="0" applyNumberFormat="1" applyFont="1" applyFill="1" applyBorder="1" applyAlignment="1">
      <alignment horizontal="center" vertical="center" wrapText="1"/>
    </xf>
    <xf numFmtId="9" fontId="16" fillId="5" borderId="6" xfId="0" applyNumberFormat="1" applyFont="1" applyFill="1" applyBorder="1" applyAlignment="1">
      <alignment vertical="center"/>
    </xf>
    <xf numFmtId="0" fontId="55" fillId="0" borderId="0" xfId="0" applyFont="1" applyAlignment="1">
      <alignment horizontal="right" vertical="center" wrapText="1"/>
    </xf>
    <xf numFmtId="0" fontId="52" fillId="0" borderId="64" xfId="0" applyFont="1" applyBorder="1" applyAlignment="1">
      <alignment horizontal="center"/>
    </xf>
    <xf numFmtId="0" fontId="15" fillId="5" borderId="85" xfId="0" applyFont="1" applyFill="1" applyBorder="1" applyAlignment="1">
      <alignment horizontal="center" vertical="center" wrapText="1"/>
    </xf>
    <xf numFmtId="0" fontId="41" fillId="7" borderId="25" xfId="0" applyFont="1" applyFill="1" applyBorder="1" applyAlignment="1">
      <alignment horizontal="center" vertical="center" wrapText="1"/>
    </xf>
    <xf numFmtId="3" fontId="41" fillId="7" borderId="11" xfId="0" applyNumberFormat="1" applyFont="1" applyFill="1" applyBorder="1" applyAlignment="1">
      <alignment horizontal="center" vertical="center" wrapText="1"/>
    </xf>
    <xf numFmtId="3" fontId="41" fillId="7" borderId="6" xfId="0" applyNumberFormat="1" applyFont="1" applyFill="1" applyBorder="1" applyAlignment="1">
      <alignment horizontal="center" vertical="center" wrapText="1"/>
    </xf>
    <xf numFmtId="3" fontId="41" fillId="5" borderId="6" xfId="0" applyNumberFormat="1" applyFont="1" applyFill="1" applyBorder="1" applyAlignment="1">
      <alignment horizontal="center" vertical="center" wrapText="1"/>
    </xf>
    <xf numFmtId="3" fontId="16" fillId="0" borderId="0" xfId="0" applyNumberFormat="1" applyFont="1"/>
    <xf numFmtId="0" fontId="33" fillId="5" borderId="24" xfId="0" applyFont="1" applyFill="1" applyBorder="1" applyAlignment="1">
      <alignment horizontal="center" vertical="center" wrapText="1"/>
    </xf>
    <xf numFmtId="0" fontId="33" fillId="5" borderId="22" xfId="0" applyFont="1" applyFill="1" applyBorder="1" applyAlignment="1">
      <alignment horizontal="center" vertical="center" wrapText="1"/>
    </xf>
    <xf numFmtId="0" fontId="33" fillId="5" borderId="11" xfId="0" applyFont="1" applyFill="1" applyBorder="1" applyAlignment="1">
      <alignment horizontal="center" vertical="center" wrapText="1"/>
    </xf>
    <xf numFmtId="0" fontId="33" fillId="5" borderId="6" xfId="0" applyFont="1" applyFill="1" applyBorder="1" applyAlignment="1">
      <alignment horizontal="center" vertical="center" wrapText="1"/>
    </xf>
    <xf numFmtId="3" fontId="26" fillId="4" borderId="38" xfId="0" applyNumberFormat="1" applyFont="1" applyFill="1" applyBorder="1" applyAlignment="1">
      <alignment horizontal="center" vertical="center"/>
    </xf>
    <xf numFmtId="3" fontId="26" fillId="4" borderId="11" xfId="0" applyNumberFormat="1" applyFont="1" applyFill="1" applyBorder="1" applyAlignment="1">
      <alignment horizontal="center" vertical="center"/>
    </xf>
    <xf numFmtId="3" fontId="26" fillId="4" borderId="42" xfId="0" applyNumberFormat="1" applyFont="1" applyFill="1" applyBorder="1" applyAlignment="1">
      <alignment horizontal="center" vertical="center"/>
    </xf>
    <xf numFmtId="3" fontId="26" fillId="4" borderId="119" xfId="0" applyNumberFormat="1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32" fillId="5" borderId="48" xfId="0" applyFont="1" applyFill="1" applyBorder="1" applyAlignment="1">
      <alignment horizontal="center" vertical="center"/>
    </xf>
    <xf numFmtId="0" fontId="32" fillId="5" borderId="12" xfId="0" applyFont="1" applyFill="1" applyBorder="1" applyAlignment="1">
      <alignment horizontal="center" vertical="center"/>
    </xf>
    <xf numFmtId="0" fontId="15" fillId="5" borderId="43" xfId="0" applyFont="1" applyFill="1" applyBorder="1" applyAlignment="1">
      <alignment horizontal="center" vertical="center" wrapText="1"/>
    </xf>
    <xf numFmtId="0" fontId="15" fillId="5" borderId="24" xfId="0" applyFont="1" applyFill="1" applyBorder="1" applyAlignment="1">
      <alignment horizontal="center" vertical="center" wrapText="1"/>
    </xf>
    <xf numFmtId="0" fontId="15" fillId="5" borderId="38" xfId="0" applyFont="1" applyFill="1" applyBorder="1" applyAlignment="1">
      <alignment horizontal="center" vertical="center" wrapText="1"/>
    </xf>
    <xf numFmtId="0" fontId="15" fillId="5" borderId="11" xfId="0" applyFont="1" applyFill="1" applyBorder="1" applyAlignment="1">
      <alignment horizontal="center" vertical="center" wrapText="1"/>
    </xf>
    <xf numFmtId="3" fontId="26" fillId="4" borderId="58" xfId="0" applyNumberFormat="1" applyFont="1" applyFill="1" applyBorder="1" applyAlignment="1">
      <alignment horizontal="center" vertical="center"/>
    </xf>
    <xf numFmtId="3" fontId="26" fillId="4" borderId="66" xfId="0" applyNumberFormat="1" applyFont="1" applyFill="1" applyBorder="1" applyAlignment="1">
      <alignment horizontal="center" vertical="center"/>
    </xf>
    <xf numFmtId="9" fontId="16" fillId="5" borderId="19" xfId="0" applyNumberFormat="1" applyFont="1" applyFill="1" applyBorder="1" applyAlignment="1">
      <alignment horizontal="center" vertical="center"/>
    </xf>
    <xf numFmtId="9" fontId="16" fillId="5" borderId="6" xfId="0" applyNumberFormat="1" applyFont="1" applyFill="1" applyBorder="1" applyAlignment="1">
      <alignment horizontal="center" vertical="center"/>
    </xf>
    <xf numFmtId="0" fontId="32" fillId="5" borderId="38" xfId="0" applyFont="1" applyFill="1" applyBorder="1" applyAlignment="1">
      <alignment horizontal="center" vertical="center" wrapText="1"/>
    </xf>
    <xf numFmtId="0" fontId="32" fillId="5" borderId="11" xfId="0" applyFont="1" applyFill="1" applyBorder="1" applyAlignment="1">
      <alignment horizontal="center" vertical="center" wrapText="1"/>
    </xf>
    <xf numFmtId="0" fontId="32" fillId="5" borderId="39" xfId="0" applyFont="1" applyFill="1" applyBorder="1" applyAlignment="1">
      <alignment horizontal="center" vertical="center" wrapText="1"/>
    </xf>
    <xf numFmtId="0" fontId="32" fillId="5" borderId="10" xfId="0" applyFont="1" applyFill="1" applyBorder="1" applyAlignment="1">
      <alignment horizontal="center" vertical="center" wrapText="1"/>
    </xf>
    <xf numFmtId="0" fontId="15" fillId="5" borderId="45" xfId="0" applyFont="1" applyFill="1" applyBorder="1" applyAlignment="1">
      <alignment horizontal="center" vertical="center" wrapText="1"/>
    </xf>
    <xf numFmtId="0" fontId="15" fillId="5" borderId="23" xfId="0" applyFont="1" applyFill="1" applyBorder="1" applyAlignment="1">
      <alignment horizontal="center" vertical="center" wrapText="1"/>
    </xf>
    <xf numFmtId="0" fontId="15" fillId="5" borderId="41" xfId="0" applyFont="1" applyFill="1" applyBorder="1" applyAlignment="1">
      <alignment horizontal="center" vertical="center" wrapText="1"/>
    </xf>
    <xf numFmtId="0" fontId="15" fillId="5" borderId="47" xfId="0" applyFont="1" applyFill="1" applyBorder="1" applyAlignment="1">
      <alignment horizontal="center" vertical="center" wrapText="1"/>
    </xf>
    <xf numFmtId="3" fontId="26" fillId="0" borderId="123" xfId="0" applyNumberFormat="1" applyFont="1" applyBorder="1" applyAlignment="1">
      <alignment horizontal="center" vertical="center"/>
    </xf>
    <xf numFmtId="3" fontId="26" fillId="0" borderId="119" xfId="0" applyNumberFormat="1" applyFont="1" applyBorder="1" applyAlignment="1">
      <alignment horizontal="center" vertical="center"/>
    </xf>
    <xf numFmtId="3" fontId="26" fillId="0" borderId="15" xfId="0" applyNumberFormat="1" applyFont="1" applyBorder="1" applyAlignment="1">
      <alignment horizontal="center" vertical="center"/>
    </xf>
    <xf numFmtId="3" fontId="26" fillId="0" borderId="11" xfId="0" applyNumberFormat="1" applyFont="1" applyBorder="1" applyAlignment="1">
      <alignment horizontal="center" vertical="center"/>
    </xf>
    <xf numFmtId="3" fontId="26" fillId="0" borderId="27" xfId="0" applyNumberFormat="1" applyFont="1" applyBorder="1" applyAlignment="1">
      <alignment horizontal="center" vertical="center"/>
    </xf>
    <xf numFmtId="3" fontId="26" fillId="0" borderId="10" xfId="0" applyNumberFormat="1" applyFont="1" applyBorder="1" applyAlignment="1">
      <alignment horizontal="center" vertical="center"/>
    </xf>
    <xf numFmtId="0" fontId="33" fillId="7" borderId="22" xfId="0" applyFont="1" applyFill="1" applyBorder="1" applyAlignment="1">
      <alignment horizontal="center" vertical="center" wrapText="1"/>
    </xf>
    <xf numFmtId="0" fontId="33" fillId="7" borderId="6" xfId="0" applyFont="1" applyFill="1" applyBorder="1" applyAlignment="1">
      <alignment horizontal="center" vertical="center" wrapText="1"/>
    </xf>
    <xf numFmtId="3" fontId="26" fillId="0" borderId="55" xfId="0" applyNumberFormat="1" applyFont="1" applyBorder="1" applyAlignment="1">
      <alignment horizontal="center" vertical="center"/>
    </xf>
    <xf numFmtId="3" fontId="26" fillId="0" borderId="66" xfId="0" applyNumberFormat="1" applyFont="1" applyBorder="1" applyAlignment="1">
      <alignment horizontal="center" vertical="center"/>
    </xf>
    <xf numFmtId="3" fontId="26" fillId="5" borderId="123" xfId="0" applyNumberFormat="1" applyFont="1" applyFill="1" applyBorder="1" applyAlignment="1">
      <alignment horizontal="center" vertical="center"/>
    </xf>
    <xf numFmtId="3" fontId="26" fillId="5" borderId="119" xfId="0" applyNumberFormat="1" applyFont="1" applyFill="1" applyBorder="1" applyAlignment="1">
      <alignment horizontal="center" vertical="center"/>
    </xf>
    <xf numFmtId="9" fontId="16" fillId="0" borderId="6" xfId="0" applyNumberFormat="1" applyFont="1" applyBorder="1" applyAlignment="1">
      <alignment horizontal="center" vertical="center"/>
    </xf>
    <xf numFmtId="9" fontId="16" fillId="0" borderId="15" xfId="0" applyNumberFormat="1" applyFont="1" applyBorder="1" applyAlignment="1">
      <alignment horizontal="center" vertical="center"/>
    </xf>
    <xf numFmtId="9" fontId="16" fillId="0" borderId="11" xfId="0" applyNumberFormat="1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 wrapText="1"/>
    </xf>
    <xf numFmtId="49" fontId="33" fillId="7" borderId="22" xfId="0" applyNumberFormat="1" applyFont="1" applyFill="1" applyBorder="1" applyAlignment="1">
      <alignment horizontal="center" vertical="center" wrapText="1"/>
    </xf>
    <xf numFmtId="49" fontId="33" fillId="7" borderId="6" xfId="0" applyNumberFormat="1" applyFont="1" applyFill="1" applyBorder="1" applyAlignment="1">
      <alignment horizontal="center" vertical="center" wrapText="1"/>
    </xf>
    <xf numFmtId="3" fontId="26" fillId="0" borderId="14" xfId="0" applyNumberFormat="1" applyFont="1" applyFill="1" applyBorder="1" applyAlignment="1">
      <alignment horizontal="center" vertical="center"/>
    </xf>
    <xf numFmtId="3" fontId="26" fillId="0" borderId="12" xfId="0" applyNumberFormat="1" applyFont="1" applyFill="1" applyBorder="1" applyAlignment="1">
      <alignment horizontal="center" vertical="center"/>
    </xf>
    <xf numFmtId="3" fontId="26" fillId="0" borderId="15" xfId="0" applyNumberFormat="1" applyFont="1" applyFill="1" applyBorder="1" applyAlignment="1">
      <alignment horizontal="center" vertical="center"/>
    </xf>
    <xf numFmtId="3" fontId="26" fillId="0" borderId="11" xfId="0" applyNumberFormat="1" applyFont="1" applyFill="1" applyBorder="1" applyAlignment="1">
      <alignment horizontal="center" vertical="center"/>
    </xf>
    <xf numFmtId="3" fontId="15" fillId="5" borderId="48" xfId="0" applyNumberFormat="1" applyFont="1" applyFill="1" applyBorder="1" applyAlignment="1">
      <alignment horizontal="center" vertical="center" wrapText="1"/>
    </xf>
    <xf numFmtId="3" fontId="15" fillId="5" borderId="12" xfId="0" applyNumberFormat="1" applyFont="1" applyFill="1" applyBorder="1" applyAlignment="1">
      <alignment horizontal="center" vertical="center" wrapText="1"/>
    </xf>
    <xf numFmtId="0" fontId="15" fillId="5" borderId="39" xfId="0" applyFont="1" applyFill="1" applyBorder="1" applyAlignment="1">
      <alignment horizontal="center" vertical="center" wrapText="1"/>
    </xf>
    <xf numFmtId="0" fontId="15" fillId="5" borderId="10" xfId="0" applyFont="1" applyFill="1" applyBorder="1" applyAlignment="1">
      <alignment horizontal="center" vertical="center" wrapText="1"/>
    </xf>
    <xf numFmtId="3" fontId="15" fillId="5" borderId="38" xfId="0" applyNumberFormat="1" applyFont="1" applyFill="1" applyBorder="1" applyAlignment="1">
      <alignment horizontal="center" vertical="center" wrapText="1"/>
    </xf>
    <xf numFmtId="3" fontId="15" fillId="5" borderId="11" xfId="0" applyNumberFormat="1" applyFont="1" applyFill="1" applyBorder="1" applyAlignment="1">
      <alignment horizontal="center" vertical="center" wrapText="1"/>
    </xf>
    <xf numFmtId="3" fontId="26" fillId="0" borderId="27" xfId="0" applyNumberFormat="1" applyFont="1" applyFill="1" applyBorder="1" applyAlignment="1">
      <alignment horizontal="center" vertical="center"/>
    </xf>
    <xf numFmtId="3" fontId="26" fillId="0" borderId="10" xfId="0" applyNumberFormat="1" applyFont="1" applyFill="1" applyBorder="1" applyAlignment="1">
      <alignment horizontal="center" vertical="center"/>
    </xf>
    <xf numFmtId="3" fontId="26" fillId="0" borderId="14" xfId="0" applyNumberFormat="1" applyFont="1" applyBorder="1" applyAlignment="1">
      <alignment horizontal="center" vertical="center"/>
    </xf>
    <xf numFmtId="3" fontId="26" fillId="0" borderId="12" xfId="0" applyNumberFormat="1" applyFont="1" applyBorder="1" applyAlignment="1">
      <alignment horizontal="center" vertical="center"/>
    </xf>
    <xf numFmtId="3" fontId="54" fillId="0" borderId="55" xfId="0" applyNumberFormat="1" applyFont="1" applyFill="1" applyBorder="1" applyAlignment="1">
      <alignment horizontal="center" vertical="center"/>
    </xf>
    <xf numFmtId="3" fontId="54" fillId="0" borderId="66" xfId="0" applyNumberFormat="1" applyFont="1" applyFill="1" applyBorder="1" applyAlignment="1">
      <alignment horizontal="center" vertical="center"/>
    </xf>
    <xf numFmtId="9" fontId="16" fillId="0" borderId="83" xfId="0" applyNumberFormat="1" applyFont="1" applyFill="1" applyBorder="1" applyAlignment="1">
      <alignment horizontal="center" vertical="center"/>
    </xf>
    <xf numFmtId="9" fontId="16" fillId="0" borderId="70" xfId="0" applyNumberFormat="1" applyFont="1" applyFill="1" applyBorder="1" applyAlignment="1">
      <alignment horizontal="center" vertical="center"/>
    </xf>
    <xf numFmtId="9" fontId="16" fillId="0" borderId="83" xfId="0" applyNumberFormat="1" applyFont="1" applyBorder="1" applyAlignment="1">
      <alignment horizontal="center" vertical="center"/>
    </xf>
    <xf numFmtId="9" fontId="16" fillId="0" borderId="70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0" xfId="0" applyFont="1" applyBorder="1" applyAlignment="1">
      <alignment horizontal="center"/>
    </xf>
    <xf numFmtId="0" fontId="33" fillId="5" borderId="27" xfId="0" applyFont="1" applyFill="1" applyBorder="1" applyAlignment="1">
      <alignment horizontal="center" vertical="center" wrapText="1"/>
    </xf>
    <xf numFmtId="0" fontId="33" fillId="5" borderId="88" xfId="0" applyFont="1" applyFill="1" applyBorder="1" applyAlignment="1">
      <alignment horizontal="center" vertical="center" wrapText="1"/>
    </xf>
    <xf numFmtId="3" fontId="41" fillId="5" borderId="1" xfId="0" applyNumberFormat="1" applyFont="1" applyFill="1" applyBorder="1" applyAlignment="1">
      <alignment horizontal="center" vertical="center" wrapText="1"/>
    </xf>
    <xf numFmtId="0" fontId="15" fillId="5" borderId="48" xfId="0" applyFont="1" applyFill="1" applyBorder="1" applyAlignment="1">
      <alignment horizontal="center" vertical="center" wrapText="1"/>
    </xf>
    <xf numFmtId="0" fontId="15" fillId="5" borderId="12" xfId="0" applyFont="1" applyFill="1" applyBorder="1" applyAlignment="1">
      <alignment horizontal="center" vertical="center" wrapText="1"/>
    </xf>
    <xf numFmtId="9" fontId="16" fillId="0" borderId="0" xfId="0" applyNumberFormat="1" applyFont="1" applyFill="1" applyBorder="1" applyAlignment="1">
      <alignment horizontal="center" vertical="center"/>
    </xf>
    <xf numFmtId="9" fontId="16" fillId="0" borderId="0" xfId="0" applyNumberFormat="1" applyFont="1" applyBorder="1" applyAlignment="1">
      <alignment horizontal="center" vertical="center"/>
    </xf>
    <xf numFmtId="0" fontId="15" fillId="5" borderId="68" xfId="0" applyFont="1" applyFill="1" applyBorder="1" applyAlignment="1">
      <alignment horizontal="center" vertical="center" wrapText="1"/>
    </xf>
    <xf numFmtId="0" fontId="15" fillId="5" borderId="70" xfId="0" applyFont="1" applyFill="1" applyBorder="1" applyAlignment="1">
      <alignment horizontal="center" vertical="center" wrapText="1"/>
    </xf>
    <xf numFmtId="0" fontId="15" fillId="5" borderId="89" xfId="0" applyFont="1" applyFill="1" applyBorder="1" applyAlignment="1">
      <alignment horizontal="center" vertical="center"/>
    </xf>
    <xf numFmtId="0" fontId="15" fillId="5" borderId="90" xfId="0" applyFont="1" applyFill="1" applyBorder="1" applyAlignment="1">
      <alignment horizontal="center" vertical="center"/>
    </xf>
    <xf numFmtId="9" fontId="33" fillId="5" borderId="55" xfId="0" applyNumberFormat="1" applyFont="1" applyFill="1" applyBorder="1" applyAlignment="1">
      <alignment horizontal="center" vertical="center"/>
    </xf>
    <xf numFmtId="9" fontId="33" fillId="5" borderId="57" xfId="0" applyNumberFormat="1" applyFont="1" applyFill="1" applyBorder="1" applyAlignment="1">
      <alignment horizontal="center" vertical="center"/>
    </xf>
    <xf numFmtId="0" fontId="15" fillId="5" borderId="45" xfId="0" applyFont="1" applyFill="1" applyBorder="1" applyAlignment="1">
      <alignment horizontal="center" wrapText="1"/>
    </xf>
    <xf numFmtId="0" fontId="15" fillId="5" borderId="23" xfId="0" applyFont="1" applyFill="1" applyBorder="1" applyAlignment="1">
      <alignment horizontal="center" wrapText="1"/>
    </xf>
    <xf numFmtId="0" fontId="20" fillId="0" borderId="0" xfId="0" applyFont="1" applyAlignment="1">
      <alignment horizontal="center"/>
    </xf>
    <xf numFmtId="0" fontId="5" fillId="5" borderId="17" xfId="1" applyFont="1" applyFill="1" applyBorder="1" applyAlignment="1">
      <alignment horizontal="center" vertical="center" wrapText="1"/>
    </xf>
    <xf numFmtId="0" fontId="5" fillId="5" borderId="3" xfId="1" applyFont="1" applyFill="1" applyBorder="1" applyAlignment="1">
      <alignment horizontal="center" vertical="center" wrapText="1"/>
    </xf>
    <xf numFmtId="0" fontId="5" fillId="5" borderId="18" xfId="1" applyFont="1" applyFill="1" applyBorder="1" applyAlignment="1">
      <alignment horizontal="center" vertical="center" wrapText="1"/>
    </xf>
    <xf numFmtId="0" fontId="5" fillId="5" borderId="4" xfId="1" applyFont="1" applyFill="1" applyBorder="1" applyAlignment="1">
      <alignment horizontal="center" vertical="center" wrapText="1"/>
    </xf>
    <xf numFmtId="0" fontId="1" fillId="5" borderId="39" xfId="0" applyFont="1" applyFill="1" applyBorder="1" applyAlignment="1">
      <alignment horizontal="center" vertical="center" wrapText="1"/>
    </xf>
    <xf numFmtId="0" fontId="1" fillId="5" borderId="31" xfId="0" applyFont="1" applyFill="1" applyBorder="1" applyAlignment="1">
      <alignment horizontal="center" vertical="center" wrapText="1"/>
    </xf>
    <xf numFmtId="0" fontId="1" fillId="5" borderId="38" xfId="0" applyFont="1" applyFill="1" applyBorder="1" applyAlignment="1">
      <alignment horizontal="center" vertical="center" wrapText="1"/>
    </xf>
    <xf numFmtId="0" fontId="1" fillId="5" borderId="122" xfId="0" applyFont="1" applyFill="1" applyBorder="1" applyAlignment="1">
      <alignment horizontal="center" vertical="center" wrapText="1"/>
    </xf>
    <xf numFmtId="0" fontId="1" fillId="5" borderId="41" xfId="0" applyFont="1" applyFill="1" applyBorder="1" applyAlignment="1">
      <alignment horizontal="center" vertical="center" wrapText="1"/>
    </xf>
    <xf numFmtId="0" fontId="1" fillId="5" borderId="47" xfId="0" applyFont="1" applyFill="1" applyBorder="1" applyAlignment="1">
      <alignment horizontal="center" vertical="center" wrapText="1"/>
    </xf>
    <xf numFmtId="0" fontId="1" fillId="5" borderId="45" xfId="0" applyFont="1" applyFill="1" applyBorder="1" applyAlignment="1">
      <alignment horizontal="center" vertical="center" wrapText="1"/>
    </xf>
    <xf numFmtId="0" fontId="1" fillId="5" borderId="46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 wrapText="1"/>
    </xf>
    <xf numFmtId="0" fontId="25" fillId="0" borderId="0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center"/>
    </xf>
    <xf numFmtId="49" fontId="5" fillId="5" borderId="50" xfId="0" applyNumberFormat="1" applyFont="1" applyFill="1" applyBorder="1" applyAlignment="1">
      <alignment horizontal="center" vertical="center"/>
    </xf>
    <xf numFmtId="49" fontId="5" fillId="5" borderId="59" xfId="0" applyNumberFormat="1" applyFont="1" applyFill="1" applyBorder="1" applyAlignment="1">
      <alignment horizontal="center" vertical="center"/>
    </xf>
    <xf numFmtId="0" fontId="5" fillId="5" borderId="58" xfId="0" applyFont="1" applyFill="1" applyBorder="1" applyAlignment="1">
      <alignment horizontal="center" vertical="center"/>
    </xf>
    <xf numFmtId="0" fontId="5" fillId="5" borderId="57" xfId="0" applyFont="1" applyFill="1" applyBorder="1" applyAlignment="1">
      <alignment horizontal="center" vertical="center"/>
    </xf>
    <xf numFmtId="3" fontId="5" fillId="0" borderId="52" xfId="0" applyNumberFormat="1" applyFont="1" applyFill="1" applyBorder="1" applyAlignment="1">
      <alignment horizontal="center" vertical="center" wrapText="1"/>
    </xf>
    <xf numFmtId="3" fontId="5" fillId="0" borderId="41" xfId="0" applyNumberFormat="1" applyFont="1" applyFill="1" applyBorder="1" applyAlignment="1">
      <alignment horizontal="center" vertical="center" wrapText="1"/>
    </xf>
    <xf numFmtId="3" fontId="5" fillId="0" borderId="47" xfId="0" applyNumberFormat="1" applyFont="1" applyFill="1" applyBorder="1" applyAlignment="1">
      <alignment horizontal="center" vertical="center" wrapText="1"/>
    </xf>
    <xf numFmtId="3" fontId="14" fillId="0" borderId="75" xfId="0" applyNumberFormat="1" applyFont="1" applyBorder="1" applyAlignment="1">
      <alignment horizontal="center" vertical="center"/>
    </xf>
    <xf numFmtId="3" fontId="14" fillId="0" borderId="73" xfId="0" applyNumberFormat="1" applyFont="1" applyBorder="1" applyAlignment="1">
      <alignment horizontal="center" vertical="center"/>
    </xf>
    <xf numFmtId="3" fontId="14" fillId="0" borderId="71" xfId="0" applyNumberFormat="1" applyFont="1" applyBorder="1" applyAlignment="1">
      <alignment horizontal="center" vertical="center"/>
    </xf>
    <xf numFmtId="3" fontId="11" fillId="0" borderId="75" xfId="0" applyNumberFormat="1" applyFont="1" applyBorder="1" applyAlignment="1">
      <alignment horizontal="center" vertical="center"/>
    </xf>
    <xf numFmtId="3" fontId="11" fillId="0" borderId="73" xfId="0" applyNumberFormat="1" applyFont="1" applyBorder="1" applyAlignment="1">
      <alignment horizontal="center" vertical="center"/>
    </xf>
    <xf numFmtId="3" fontId="11" fillId="0" borderId="71" xfId="0" applyNumberFormat="1" applyFont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14" fillId="5" borderId="50" xfId="0" applyFont="1" applyFill="1" applyBorder="1" applyAlignment="1">
      <alignment horizontal="center" vertical="center" wrapText="1"/>
    </xf>
    <xf numFmtId="0" fontId="14" fillId="5" borderId="21" xfId="0" applyFont="1" applyFill="1" applyBorder="1" applyAlignment="1">
      <alignment horizontal="center" vertical="center" wrapText="1"/>
    </xf>
    <xf numFmtId="0" fontId="14" fillId="5" borderId="45" xfId="0" applyFont="1" applyFill="1" applyBorder="1" applyAlignment="1">
      <alignment horizontal="center" vertical="center" wrapText="1"/>
    </xf>
    <xf numFmtId="0" fontId="14" fillId="5" borderId="59" xfId="0" applyFont="1" applyFill="1" applyBorder="1" applyAlignment="1">
      <alignment horizontal="center" vertical="center" wrapText="1"/>
    </xf>
    <xf numFmtId="0" fontId="14" fillId="5" borderId="64" xfId="0" applyFont="1" applyFill="1" applyBorder="1" applyAlignment="1">
      <alignment horizontal="center" vertical="center" wrapText="1"/>
    </xf>
    <xf numFmtId="0" fontId="14" fillId="5" borderId="46" xfId="0" applyFont="1" applyFill="1" applyBorder="1" applyAlignment="1">
      <alignment horizontal="center" vertical="center" wrapText="1"/>
    </xf>
    <xf numFmtId="3" fontId="11" fillId="0" borderId="28" xfId="0" applyNumberFormat="1" applyFont="1" applyBorder="1" applyAlignment="1">
      <alignment horizontal="center"/>
    </xf>
    <xf numFmtId="3" fontId="11" fillId="0" borderId="73" xfId="0" applyNumberFormat="1" applyFont="1" applyBorder="1" applyAlignment="1">
      <alignment horizontal="center"/>
    </xf>
    <xf numFmtId="3" fontId="11" fillId="0" borderId="71" xfId="0" applyNumberFormat="1" applyFont="1" applyBorder="1" applyAlignment="1">
      <alignment horizontal="center"/>
    </xf>
    <xf numFmtId="3" fontId="14" fillId="0" borderId="28" xfId="0" applyNumberFormat="1" applyFont="1" applyBorder="1" applyAlignment="1">
      <alignment horizontal="center"/>
    </xf>
    <xf numFmtId="3" fontId="14" fillId="0" borderId="73" xfId="0" applyNumberFormat="1" applyFont="1" applyBorder="1" applyAlignment="1">
      <alignment horizontal="center"/>
    </xf>
    <xf numFmtId="3" fontId="14" fillId="0" borderId="71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14" fillId="5" borderId="52" xfId="0" applyFont="1" applyFill="1" applyBorder="1" applyAlignment="1">
      <alignment horizontal="center" vertical="center" wrapText="1"/>
    </xf>
    <xf numFmtId="0" fontId="14" fillId="5" borderId="61" xfId="0" applyFont="1" applyFill="1" applyBorder="1" applyAlignment="1">
      <alignment horizontal="center" vertical="center" wrapText="1"/>
    </xf>
    <xf numFmtId="3" fontId="11" fillId="0" borderId="61" xfId="0" applyNumberFormat="1" applyFont="1" applyBorder="1" applyAlignment="1">
      <alignment horizontal="center" vertical="center"/>
    </xf>
    <xf numFmtId="3" fontId="11" fillId="0" borderId="30" xfId="0" applyNumberFormat="1" applyFont="1" applyBorder="1" applyAlignment="1">
      <alignment horizontal="center" vertical="center"/>
    </xf>
    <xf numFmtId="3" fontId="11" fillId="0" borderId="69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7" fillId="5" borderId="49" xfId="0" applyFont="1" applyFill="1" applyBorder="1" applyAlignment="1">
      <alignment horizontal="center" vertical="center"/>
    </xf>
    <xf numFmtId="0" fontId="7" fillId="5" borderId="16" xfId="0" applyFont="1" applyFill="1" applyBorder="1" applyAlignment="1">
      <alignment horizontal="center" vertical="center"/>
    </xf>
    <xf numFmtId="0" fontId="14" fillId="0" borderId="0" xfId="0" applyFont="1" applyBorder="1" applyAlignment="1">
      <alignment horizontal="center" wrapText="1"/>
    </xf>
    <xf numFmtId="0" fontId="16" fillId="5" borderId="50" xfId="0" applyFont="1" applyFill="1" applyBorder="1" applyAlignment="1">
      <alignment horizontal="center" wrapText="1"/>
    </xf>
    <xf numFmtId="0" fontId="16" fillId="5" borderId="45" xfId="0" applyFont="1" applyFill="1" applyBorder="1" applyAlignment="1">
      <alignment horizontal="center" wrapText="1"/>
    </xf>
    <xf numFmtId="0" fontId="16" fillId="5" borderId="59" xfId="0" applyFont="1" applyFill="1" applyBorder="1" applyAlignment="1">
      <alignment horizontal="center" wrapText="1"/>
    </xf>
    <xf numFmtId="0" fontId="16" fillId="5" borderId="46" xfId="0" applyFont="1" applyFill="1" applyBorder="1" applyAlignment="1">
      <alignment horizontal="center" wrapText="1"/>
    </xf>
    <xf numFmtId="0" fontId="6" fillId="5" borderId="62" xfId="0" applyFont="1" applyFill="1" applyBorder="1" applyAlignment="1">
      <alignment horizontal="center" vertical="center" wrapText="1"/>
    </xf>
    <xf numFmtId="0" fontId="6" fillId="5" borderId="63" xfId="0" applyFont="1" applyFill="1" applyBorder="1" applyAlignment="1">
      <alignment horizontal="center" vertical="center" wrapText="1"/>
    </xf>
    <xf numFmtId="0" fontId="7" fillId="5" borderId="49" xfId="0" applyFont="1" applyFill="1" applyBorder="1" applyAlignment="1">
      <alignment horizontal="center" vertical="center" wrapText="1"/>
    </xf>
    <xf numFmtId="0" fontId="7" fillId="5" borderId="16" xfId="0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 wrapText="1"/>
    </xf>
    <xf numFmtId="0" fontId="7" fillId="0" borderId="0" xfId="0" applyFont="1" applyBorder="1" applyAlignment="1">
      <alignment horizontal="left" vertical="top" wrapText="1"/>
    </xf>
    <xf numFmtId="0" fontId="6" fillId="5" borderId="58" xfId="0" applyFont="1" applyFill="1" applyBorder="1" applyAlignment="1">
      <alignment horizontal="center" vertical="center" wrapText="1"/>
    </xf>
    <xf numFmtId="0" fontId="6" fillId="5" borderId="57" xfId="0" applyFont="1" applyFill="1" applyBorder="1" applyAlignment="1">
      <alignment horizontal="center" vertical="center" wrapText="1"/>
    </xf>
    <xf numFmtId="0" fontId="14" fillId="5" borderId="62" xfId="0" applyFont="1" applyFill="1" applyBorder="1" applyAlignment="1">
      <alignment horizontal="center" vertical="center" wrapText="1"/>
    </xf>
    <xf numFmtId="0" fontId="14" fillId="5" borderId="20" xfId="0" applyFont="1" applyFill="1" applyBorder="1" applyAlignment="1">
      <alignment horizontal="center" vertical="center" wrapText="1"/>
    </xf>
    <xf numFmtId="0" fontId="14" fillId="5" borderId="63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2" fontId="14" fillId="5" borderId="50" xfId="0" applyNumberFormat="1" applyFont="1" applyFill="1" applyBorder="1" applyAlignment="1">
      <alignment horizontal="center" vertical="center" wrapText="1"/>
    </xf>
    <xf numFmtId="2" fontId="14" fillId="5" borderId="21" xfId="0" applyNumberFormat="1" applyFont="1" applyFill="1" applyBorder="1" applyAlignment="1">
      <alignment horizontal="center" vertical="center" wrapText="1"/>
    </xf>
    <xf numFmtId="2" fontId="14" fillId="5" borderId="45" xfId="0" applyNumberFormat="1" applyFont="1" applyFill="1" applyBorder="1" applyAlignment="1">
      <alignment horizontal="center" vertical="center" wrapText="1"/>
    </xf>
    <xf numFmtId="0" fontId="6" fillId="5" borderId="58" xfId="0" applyFont="1" applyFill="1" applyBorder="1" applyAlignment="1">
      <alignment horizontal="center" vertical="center"/>
    </xf>
    <xf numFmtId="0" fontId="6" fillId="5" borderId="57" xfId="0" applyFont="1" applyFill="1" applyBorder="1" applyAlignment="1">
      <alignment horizontal="center" vertical="center"/>
    </xf>
    <xf numFmtId="0" fontId="6" fillId="5" borderId="62" xfId="0" applyFont="1" applyFill="1" applyBorder="1" applyAlignment="1">
      <alignment horizontal="right" vertical="center" wrapText="1"/>
    </xf>
    <xf numFmtId="0" fontId="6" fillId="5" borderId="20" xfId="0" applyFont="1" applyFill="1" applyBorder="1" applyAlignment="1">
      <alignment horizontal="right" vertical="center" wrapText="1"/>
    </xf>
    <xf numFmtId="0" fontId="6" fillId="5" borderId="63" xfId="0" applyFont="1" applyFill="1" applyBorder="1" applyAlignment="1">
      <alignment horizontal="right" vertical="center" wrapText="1"/>
    </xf>
    <xf numFmtId="0" fontId="17" fillId="5" borderId="42" xfId="0" applyFont="1" applyFill="1" applyBorder="1" applyAlignment="1">
      <alignment horizontal="center" vertical="center" wrapText="1"/>
    </xf>
    <xf numFmtId="0" fontId="17" fillId="5" borderId="44" xfId="0" applyFont="1" applyFill="1" applyBorder="1" applyAlignment="1">
      <alignment horizontal="center" vertical="center" wrapText="1"/>
    </xf>
    <xf numFmtId="0" fontId="17" fillId="5" borderId="39" xfId="0" applyFont="1" applyFill="1" applyBorder="1" applyAlignment="1">
      <alignment horizontal="center" vertical="center" wrapText="1"/>
    </xf>
    <xf numFmtId="0" fontId="17" fillId="5" borderId="3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15" fillId="5" borderId="17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7" fillId="5" borderId="40" xfId="0" applyFont="1" applyFill="1" applyBorder="1" applyAlignment="1">
      <alignment horizontal="center" vertical="center" wrapText="1"/>
    </xf>
    <xf numFmtId="0" fontId="17" fillId="5" borderId="33" xfId="0" applyFont="1" applyFill="1" applyBorder="1" applyAlignment="1">
      <alignment horizontal="center" vertical="center" wrapText="1"/>
    </xf>
    <xf numFmtId="0" fontId="15" fillId="5" borderId="25" xfId="0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/>
    </xf>
    <xf numFmtId="0" fontId="16" fillId="0" borderId="0" xfId="0" applyFont="1" applyBorder="1" applyAlignment="1">
      <alignment horizontal="left" vertical="top" wrapText="1"/>
    </xf>
    <xf numFmtId="0" fontId="24" fillId="5" borderId="48" xfId="0" applyFont="1" applyFill="1" applyBorder="1" applyAlignment="1">
      <alignment horizontal="center" vertical="center" wrapText="1"/>
    </xf>
    <xf numFmtId="0" fontId="24" fillId="5" borderId="49" xfId="0" applyFont="1" applyFill="1" applyBorder="1" applyAlignment="1">
      <alignment horizontal="center" vertical="center" wrapText="1"/>
    </xf>
    <xf numFmtId="0" fontId="24" fillId="5" borderId="12" xfId="0" applyFont="1" applyFill="1" applyBorder="1" applyAlignment="1">
      <alignment horizontal="center" vertical="center" wrapText="1"/>
    </xf>
    <xf numFmtId="0" fontId="6" fillId="5" borderId="18" xfId="0" applyFont="1" applyFill="1" applyBorder="1" applyAlignment="1">
      <alignment horizontal="center" vertical="center" wrapText="1"/>
    </xf>
    <xf numFmtId="0" fontId="6" fillId="5" borderId="19" xfId="0" applyFont="1" applyFill="1" applyBorder="1" applyAlignment="1">
      <alignment horizontal="center" vertical="center" wrapText="1"/>
    </xf>
    <xf numFmtId="0" fontId="6" fillId="5" borderId="17" xfId="0" applyFont="1" applyFill="1" applyBorder="1" applyAlignment="1">
      <alignment horizontal="center" vertical="center" wrapText="1"/>
    </xf>
    <xf numFmtId="0" fontId="6" fillId="0" borderId="58" xfId="0" applyFont="1" applyBorder="1" applyAlignment="1">
      <alignment horizontal="center" vertical="center" wrapText="1"/>
    </xf>
    <xf numFmtId="0" fontId="6" fillId="0" borderId="56" xfId="0" applyFont="1" applyBorder="1" applyAlignment="1">
      <alignment horizontal="center" vertical="center" wrapText="1"/>
    </xf>
    <xf numFmtId="0" fontId="6" fillId="5" borderId="50" xfId="0" applyFont="1" applyFill="1" applyBorder="1" applyAlignment="1">
      <alignment horizontal="center" vertical="center" wrapText="1"/>
    </xf>
    <xf numFmtId="0" fontId="6" fillId="5" borderId="21" xfId="0" applyFont="1" applyFill="1" applyBorder="1" applyAlignment="1">
      <alignment horizontal="center" vertical="center" wrapText="1"/>
    </xf>
    <xf numFmtId="0" fontId="6" fillId="5" borderId="45" xfId="0" applyFont="1" applyFill="1" applyBorder="1" applyAlignment="1">
      <alignment horizontal="center" vertical="center" wrapText="1"/>
    </xf>
    <xf numFmtId="0" fontId="6" fillId="5" borderId="59" xfId="0" applyFont="1" applyFill="1" applyBorder="1" applyAlignment="1">
      <alignment horizontal="center" vertical="center" wrapText="1"/>
    </xf>
    <xf numFmtId="0" fontId="6" fillId="5" borderId="64" xfId="0" applyFont="1" applyFill="1" applyBorder="1" applyAlignment="1">
      <alignment horizontal="center" vertical="center" wrapText="1"/>
    </xf>
    <xf numFmtId="0" fontId="6" fillId="5" borderId="46" xfId="0" applyFont="1" applyFill="1" applyBorder="1" applyAlignment="1">
      <alignment horizontal="center" vertical="center" wrapText="1"/>
    </xf>
    <xf numFmtId="0" fontId="6" fillId="5" borderId="0" xfId="0" applyFont="1" applyFill="1" applyBorder="1" applyAlignment="1">
      <alignment horizontal="center" vertical="center" wrapText="1"/>
    </xf>
    <xf numFmtId="0" fontId="6" fillId="5" borderId="20" xfId="0" applyFont="1" applyFill="1" applyBorder="1" applyAlignment="1">
      <alignment horizontal="center" vertical="center"/>
    </xf>
    <xf numFmtId="0" fontId="6" fillId="5" borderId="63" xfId="0" applyFont="1" applyFill="1" applyBorder="1" applyAlignment="1">
      <alignment horizontal="center" vertical="center"/>
    </xf>
    <xf numFmtId="0" fontId="6" fillId="5" borderId="20" xfId="0" applyFont="1" applyFill="1" applyBorder="1" applyAlignment="1">
      <alignment horizontal="center" vertical="center" wrapText="1"/>
    </xf>
    <xf numFmtId="0" fontId="6" fillId="0" borderId="64" xfId="0" applyFont="1" applyBorder="1" applyAlignment="1">
      <alignment horizontal="center"/>
    </xf>
    <xf numFmtId="0" fontId="19" fillId="0" borderId="48" xfId="0" applyFont="1" applyBorder="1" applyAlignment="1">
      <alignment horizontal="center" vertical="center"/>
    </xf>
    <xf numFmtId="0" fontId="19" fillId="0" borderId="49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9" fontId="19" fillId="0" borderId="48" xfId="2" applyFont="1" applyBorder="1" applyAlignment="1">
      <alignment horizontal="center" vertical="center"/>
    </xf>
    <xf numFmtId="9" fontId="19" fillId="0" borderId="49" xfId="2" applyFont="1" applyBorder="1" applyAlignment="1">
      <alignment horizontal="center" vertical="center"/>
    </xf>
    <xf numFmtId="9" fontId="19" fillId="0" borderId="16" xfId="2" applyFont="1" applyBorder="1" applyAlignment="1">
      <alignment horizontal="center" vertical="center"/>
    </xf>
    <xf numFmtId="3" fontId="19" fillId="0" borderId="38" xfId="0" applyNumberFormat="1" applyFont="1" applyBorder="1" applyAlignment="1">
      <alignment horizontal="center" vertical="center" wrapText="1"/>
    </xf>
    <xf numFmtId="3" fontId="19" fillId="0" borderId="37" xfId="0" applyNumberFormat="1" applyFont="1" applyBorder="1" applyAlignment="1">
      <alignment horizontal="center" vertical="center" wrapText="1"/>
    </xf>
    <xf numFmtId="3" fontId="19" fillId="0" borderId="25" xfId="0" applyNumberFormat="1" applyFont="1" applyBorder="1" applyAlignment="1">
      <alignment horizontal="center" vertical="center" wrapText="1"/>
    </xf>
    <xf numFmtId="0" fontId="19" fillId="0" borderId="38" xfId="0" applyFont="1" applyBorder="1" applyAlignment="1">
      <alignment horizontal="center" vertical="center"/>
    </xf>
    <xf numFmtId="0" fontId="19" fillId="0" borderId="37" xfId="0" applyFont="1" applyBorder="1" applyAlignment="1">
      <alignment horizontal="center" vertical="center"/>
    </xf>
    <xf numFmtId="0" fontId="19" fillId="0" borderId="25" xfId="0" applyFont="1" applyBorder="1" applyAlignment="1">
      <alignment horizontal="center" vertical="center"/>
    </xf>
    <xf numFmtId="0" fontId="6" fillId="0" borderId="57" xfId="0" applyFont="1" applyBorder="1" applyAlignment="1">
      <alignment horizontal="center" vertical="center" wrapText="1"/>
    </xf>
    <xf numFmtId="0" fontId="6" fillId="5" borderId="56" xfId="0" applyFont="1" applyFill="1" applyBorder="1" applyAlignment="1">
      <alignment horizontal="center" vertical="center" wrapText="1"/>
    </xf>
    <xf numFmtId="0" fontId="19" fillId="0" borderId="48" xfId="0" applyFont="1" applyBorder="1" applyAlignment="1">
      <alignment horizontal="center" vertical="center" wrapText="1"/>
    </xf>
    <xf numFmtId="0" fontId="19" fillId="0" borderId="49" xfId="0" applyFont="1" applyBorder="1" applyAlignment="1">
      <alignment horizontal="center" vertical="center" wrapText="1"/>
    </xf>
    <xf numFmtId="0" fontId="19" fillId="0" borderId="16" xfId="0" applyFont="1" applyBorder="1" applyAlignment="1">
      <alignment horizontal="center" vertical="center" wrapText="1"/>
    </xf>
    <xf numFmtId="3" fontId="49" fillId="0" borderId="38" xfId="0" applyNumberFormat="1" applyFont="1" applyBorder="1" applyAlignment="1">
      <alignment horizontal="center" vertical="center" wrapText="1"/>
    </xf>
    <xf numFmtId="3" fontId="49" fillId="0" borderId="37" xfId="0" applyNumberFormat="1" applyFont="1" applyBorder="1" applyAlignment="1">
      <alignment horizontal="center" vertical="center" wrapText="1"/>
    </xf>
    <xf numFmtId="3" fontId="49" fillId="0" borderId="25" xfId="0" applyNumberFormat="1" applyFont="1" applyBorder="1" applyAlignment="1">
      <alignment horizontal="center" vertical="center" wrapText="1"/>
    </xf>
    <xf numFmtId="9" fontId="49" fillId="0" borderId="48" xfId="2" applyFont="1" applyBorder="1" applyAlignment="1">
      <alignment horizontal="center" vertical="center"/>
    </xf>
    <xf numFmtId="9" fontId="49" fillId="0" borderId="49" xfId="2" applyFont="1" applyBorder="1" applyAlignment="1">
      <alignment horizontal="center" vertical="center"/>
    </xf>
    <xf numFmtId="9" fontId="49" fillId="0" borderId="16" xfId="2" applyFont="1" applyBorder="1" applyAlignment="1">
      <alignment horizontal="center" vertical="center"/>
    </xf>
    <xf numFmtId="14" fontId="19" fillId="0" borderId="38" xfId="0" applyNumberFormat="1" applyFont="1" applyBorder="1" applyAlignment="1">
      <alignment horizontal="center" vertical="center"/>
    </xf>
    <xf numFmtId="0" fontId="19" fillId="0" borderId="28" xfId="0" applyFont="1" applyBorder="1" applyAlignment="1">
      <alignment horizontal="center" vertical="center"/>
    </xf>
    <xf numFmtId="0" fontId="19" fillId="0" borderId="73" xfId="0" applyFont="1" applyBorder="1" applyAlignment="1">
      <alignment horizontal="center" vertical="center"/>
    </xf>
    <xf numFmtId="0" fontId="19" fillId="0" borderId="71" xfId="0" applyFont="1" applyBorder="1" applyAlignment="1">
      <alignment horizontal="center" vertical="center"/>
    </xf>
    <xf numFmtId="0" fontId="19" fillId="0" borderId="40" xfId="0" applyFont="1" applyBorder="1" applyAlignment="1">
      <alignment horizontal="center" vertical="center"/>
    </xf>
    <xf numFmtId="0" fontId="19" fillId="0" borderId="41" xfId="0" applyFont="1" applyBorder="1" applyAlignment="1">
      <alignment horizontal="center" vertical="center"/>
    </xf>
    <xf numFmtId="0" fontId="19" fillId="0" borderId="47" xfId="0" applyFont="1" applyBorder="1" applyAlignment="1">
      <alignment horizontal="center" vertical="center"/>
    </xf>
    <xf numFmtId="0" fontId="6" fillId="0" borderId="51" xfId="0" applyFont="1" applyBorder="1" applyAlignment="1">
      <alignment horizontal="center" vertical="center" wrapText="1"/>
    </xf>
    <xf numFmtId="0" fontId="6" fillId="5" borderId="76" xfId="0" applyFont="1" applyFill="1" applyBorder="1" applyAlignment="1">
      <alignment horizontal="center" vertical="center"/>
    </xf>
    <xf numFmtId="0" fontId="6" fillId="0" borderId="21" xfId="0" applyFont="1" applyBorder="1" applyAlignment="1">
      <alignment horizontal="left" vertical="center"/>
    </xf>
    <xf numFmtId="0" fontId="6" fillId="0" borderId="0" xfId="0" applyFont="1" applyAlignment="1">
      <alignment horizontal="center" vertical="top"/>
    </xf>
    <xf numFmtId="0" fontId="2" fillId="0" borderId="0" xfId="0" applyFont="1" applyAlignment="1">
      <alignment horizontal="left" vertical="center"/>
    </xf>
    <xf numFmtId="0" fontId="6" fillId="5" borderId="59" xfId="0" applyFont="1" applyFill="1" applyBorder="1" applyAlignment="1">
      <alignment horizontal="right"/>
    </xf>
    <xf numFmtId="0" fontId="6" fillId="5" borderId="64" xfId="0" applyFont="1" applyFill="1" applyBorder="1" applyAlignment="1">
      <alignment horizontal="right"/>
    </xf>
    <xf numFmtId="0" fontId="8" fillId="5" borderId="62" xfId="0" applyFont="1" applyFill="1" applyBorder="1" applyAlignment="1">
      <alignment horizontal="right"/>
    </xf>
    <xf numFmtId="0" fontId="8" fillId="5" borderId="20" xfId="0" applyFont="1" applyFill="1" applyBorder="1" applyAlignment="1">
      <alignment horizontal="right"/>
    </xf>
    <xf numFmtId="0" fontId="8" fillId="5" borderId="59" xfId="0" applyFont="1" applyFill="1" applyBorder="1" applyAlignment="1">
      <alignment horizontal="right"/>
    </xf>
    <xf numFmtId="0" fontId="8" fillId="5" borderId="64" xfId="0" applyFont="1" applyFill="1" applyBorder="1" applyAlignment="1">
      <alignment horizontal="right"/>
    </xf>
    <xf numFmtId="0" fontId="6" fillId="0" borderId="39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6" fillId="0" borderId="61" xfId="0" applyFont="1" applyBorder="1" applyAlignment="1">
      <alignment horizontal="left"/>
    </xf>
    <xf numFmtId="0" fontId="6" fillId="0" borderId="30" xfId="0" applyFont="1" applyBorder="1" applyAlignment="1">
      <alignment horizontal="left"/>
    </xf>
    <xf numFmtId="0" fontId="6" fillId="0" borderId="53" xfId="0" applyFont="1" applyBorder="1" applyAlignment="1">
      <alignment horizontal="center" wrapText="1" shrinkToFit="1"/>
    </xf>
    <xf numFmtId="0" fontId="6" fillId="0" borderId="54" xfId="0" applyFont="1" applyBorder="1" applyAlignment="1">
      <alignment horizontal="center" wrapText="1" shrinkToFit="1"/>
    </xf>
    <xf numFmtId="0" fontId="6" fillId="0" borderId="39" xfId="0" applyFont="1" applyBorder="1" applyAlignment="1">
      <alignment horizontal="center" vertical="center" wrapText="1" shrinkToFit="1"/>
    </xf>
    <xf numFmtId="0" fontId="6" fillId="0" borderId="31" xfId="0" applyFont="1" applyBorder="1" applyAlignment="1">
      <alignment horizontal="center" vertical="center" wrapText="1" shrinkToFit="1"/>
    </xf>
    <xf numFmtId="0" fontId="6" fillId="0" borderId="18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45" fillId="0" borderId="39" xfId="0" applyFont="1" applyBorder="1" applyAlignment="1">
      <alignment horizontal="center" vertical="center" wrapText="1"/>
    </xf>
    <xf numFmtId="0" fontId="45" fillId="0" borderId="31" xfId="0" applyFont="1" applyBorder="1" applyAlignment="1">
      <alignment horizontal="center" vertical="center" wrapText="1"/>
    </xf>
    <xf numFmtId="0" fontId="6" fillId="0" borderId="40" xfId="0" applyFont="1" applyFill="1" applyBorder="1" applyAlignment="1">
      <alignment horizontal="center" vertical="center" wrapText="1"/>
    </xf>
    <xf numFmtId="0" fontId="6" fillId="0" borderId="41" xfId="0" applyFont="1" applyFill="1" applyBorder="1" applyAlignment="1">
      <alignment horizontal="center" vertical="center" wrapText="1"/>
    </xf>
    <xf numFmtId="0" fontId="6" fillId="0" borderId="47" xfId="0" applyFont="1" applyFill="1" applyBorder="1" applyAlignment="1">
      <alignment horizontal="center" vertical="center" wrapText="1"/>
    </xf>
    <xf numFmtId="0" fontId="12" fillId="0" borderId="50" xfId="0" applyFont="1" applyBorder="1" applyAlignment="1">
      <alignment horizontal="center" vertical="center"/>
    </xf>
    <xf numFmtId="0" fontId="12" fillId="0" borderId="51" xfId="0" applyFont="1" applyBorder="1" applyAlignment="1">
      <alignment horizontal="center" vertical="center"/>
    </xf>
    <xf numFmtId="0" fontId="12" fillId="0" borderId="59" xfId="0" applyFont="1" applyBorder="1" applyAlignment="1">
      <alignment horizontal="center" vertical="center"/>
    </xf>
    <xf numFmtId="0" fontId="12" fillId="0" borderId="58" xfId="0" applyFont="1" applyBorder="1" applyAlignment="1">
      <alignment horizontal="center" vertical="center"/>
    </xf>
    <xf numFmtId="0" fontId="12" fillId="0" borderId="56" xfId="0" applyFont="1" applyBorder="1" applyAlignment="1">
      <alignment horizontal="center" vertical="center"/>
    </xf>
    <xf numFmtId="0" fontId="12" fillId="0" borderId="57" xfId="0" applyFont="1" applyBorder="1" applyAlignment="1">
      <alignment horizontal="center" vertical="center"/>
    </xf>
    <xf numFmtId="0" fontId="28" fillId="0" borderId="0" xfId="0" applyFont="1" applyFill="1" applyBorder="1" applyAlignment="1">
      <alignment horizontal="center" vertical="center" wrapText="1"/>
    </xf>
    <xf numFmtId="0" fontId="23" fillId="0" borderId="0" xfId="0" applyFont="1" applyAlignment="1">
      <alignment horizontal="center"/>
    </xf>
    <xf numFmtId="0" fontId="12" fillId="0" borderId="55" xfId="0" applyFont="1" applyBorder="1" applyAlignment="1">
      <alignment horizontal="center" vertical="center" wrapText="1"/>
    </xf>
    <xf numFmtId="0" fontId="12" fillId="0" borderId="56" xfId="0" applyFont="1" applyBorder="1" applyAlignment="1">
      <alignment horizontal="center" vertical="center" wrapText="1"/>
    </xf>
    <xf numFmtId="0" fontId="12" fillId="0" borderId="57" xfId="0" applyFont="1" applyBorder="1" applyAlignment="1">
      <alignment horizontal="center" vertical="center" wrapText="1"/>
    </xf>
    <xf numFmtId="0" fontId="40" fillId="8" borderId="92" xfId="0" applyNumberFormat="1" applyFont="1" applyFill="1" applyBorder="1" applyAlignment="1" applyProtection="1">
      <alignment horizontal="center" vertical="center"/>
    </xf>
    <xf numFmtId="0" fontId="40" fillId="8" borderId="93" xfId="0" applyNumberFormat="1" applyFont="1" applyFill="1" applyBorder="1" applyAlignment="1" applyProtection="1">
      <alignment horizontal="center" vertical="center"/>
    </xf>
    <xf numFmtId="0" fontId="40" fillId="8" borderId="94" xfId="0" applyNumberFormat="1" applyFont="1" applyFill="1" applyBorder="1" applyAlignment="1" applyProtection="1">
      <alignment horizontal="center" vertical="center"/>
    </xf>
    <xf numFmtId="0" fontId="38" fillId="9" borderId="98" xfId="0" applyNumberFormat="1" applyFont="1" applyFill="1" applyBorder="1" applyAlignment="1" applyProtection="1">
      <alignment horizontal="center" vertical="center"/>
    </xf>
    <xf numFmtId="0" fontId="38" fillId="9" borderId="102" xfId="0" applyNumberFormat="1" applyFont="1" applyFill="1" applyBorder="1" applyAlignment="1" applyProtection="1">
      <alignment horizontal="center" vertical="center"/>
    </xf>
    <xf numFmtId="0" fontId="38" fillId="9" borderId="104" xfId="0" applyNumberFormat="1" applyFont="1" applyFill="1" applyBorder="1" applyAlignment="1" applyProtection="1">
      <alignment horizontal="center" vertical="center"/>
    </xf>
    <xf numFmtId="0" fontId="38" fillId="9" borderId="99" xfId="0" applyNumberFormat="1" applyFont="1" applyFill="1" applyBorder="1" applyAlignment="1" applyProtection="1">
      <alignment horizontal="left" vertical="center"/>
    </xf>
    <xf numFmtId="0" fontId="38" fillId="9" borderId="103" xfId="0" applyNumberFormat="1" applyFont="1" applyFill="1" applyBorder="1" applyAlignment="1" applyProtection="1">
      <alignment horizontal="left" vertical="center"/>
    </xf>
    <xf numFmtId="0" fontId="38" fillId="9" borderId="105" xfId="0" applyNumberFormat="1" applyFont="1" applyFill="1" applyBorder="1" applyAlignment="1" applyProtection="1">
      <alignment horizontal="left" vertical="center"/>
    </xf>
    <xf numFmtId="164" fontId="38" fillId="9" borderId="99" xfId="0" applyNumberFormat="1" applyFont="1" applyFill="1" applyBorder="1" applyAlignment="1" applyProtection="1">
      <alignment horizontal="center" vertical="center"/>
    </xf>
    <xf numFmtId="164" fontId="38" fillId="9" borderId="103" xfId="0" applyNumberFormat="1" applyFont="1" applyFill="1" applyBorder="1" applyAlignment="1" applyProtection="1">
      <alignment horizontal="center" vertical="center"/>
    </xf>
    <xf numFmtId="164" fontId="38" fillId="9" borderId="105" xfId="0" applyNumberFormat="1" applyFont="1" applyFill="1" applyBorder="1" applyAlignment="1" applyProtection="1">
      <alignment horizontal="center" vertical="center"/>
    </xf>
    <xf numFmtId="4" fontId="38" fillId="9" borderId="99" xfId="0" applyNumberFormat="1" applyFont="1" applyFill="1" applyBorder="1" applyAlignment="1" applyProtection="1">
      <alignment horizontal="center" vertical="center"/>
    </xf>
    <xf numFmtId="4" fontId="38" fillId="9" borderId="103" xfId="0" applyNumberFormat="1" applyFont="1" applyFill="1" applyBorder="1" applyAlignment="1" applyProtection="1">
      <alignment horizontal="center" vertical="center"/>
    </xf>
    <xf numFmtId="4" fontId="38" fillId="9" borderId="105" xfId="0" applyNumberFormat="1" applyFont="1" applyFill="1" applyBorder="1" applyAlignment="1" applyProtection="1">
      <alignment horizontal="center" vertical="center"/>
    </xf>
    <xf numFmtId="4" fontId="38" fillId="9" borderId="108" xfId="0" applyNumberFormat="1" applyFont="1" applyFill="1" applyBorder="1" applyAlignment="1" applyProtection="1">
      <alignment horizontal="center" vertical="center"/>
    </xf>
    <xf numFmtId="4" fontId="38" fillId="9" borderId="109" xfId="0" applyNumberFormat="1" applyFont="1" applyFill="1" applyBorder="1" applyAlignment="1" applyProtection="1">
      <alignment horizontal="center" vertical="center"/>
    </xf>
    <xf numFmtId="4" fontId="38" fillId="9" borderId="110" xfId="0" applyNumberFormat="1" applyFont="1" applyFill="1" applyBorder="1" applyAlignment="1" applyProtection="1">
      <alignment horizontal="center" vertical="center"/>
    </xf>
    <xf numFmtId="4" fontId="38" fillId="9" borderId="111" xfId="0" applyNumberFormat="1" applyFont="1" applyFill="1" applyBorder="1" applyAlignment="1" applyProtection="1">
      <alignment horizontal="center" vertical="center"/>
    </xf>
    <xf numFmtId="0" fontId="37" fillId="0" borderId="0" xfId="0" applyNumberFormat="1" applyFont="1" applyFill="1" applyAlignment="1" applyProtection="1">
      <alignment horizontal="center"/>
    </xf>
    <xf numFmtId="0" fontId="36" fillId="8" borderId="91" xfId="0" applyNumberFormat="1" applyFont="1" applyFill="1" applyBorder="1" applyAlignment="1" applyProtection="1">
      <alignment horizontal="center" vertical="center" wrapText="1"/>
    </xf>
    <xf numFmtId="0" fontId="36" fillId="8" borderId="95" xfId="0" applyNumberFormat="1" applyFont="1" applyFill="1" applyBorder="1" applyAlignment="1" applyProtection="1">
      <alignment horizontal="center" vertical="center" wrapText="1"/>
    </xf>
    <xf numFmtId="0" fontId="36" fillId="8" borderId="92" xfId="0" applyNumberFormat="1" applyFont="1" applyFill="1" applyBorder="1" applyAlignment="1" applyProtection="1">
      <alignment horizontal="center" vertical="center"/>
    </xf>
    <xf numFmtId="0" fontId="36" fillId="8" borderId="93" xfId="0" applyNumberFormat="1" applyFont="1" applyFill="1" applyBorder="1" applyAlignment="1" applyProtection="1">
      <alignment vertical="center"/>
    </xf>
    <xf numFmtId="0" fontId="36" fillId="8" borderId="94" xfId="0" applyNumberFormat="1" applyFont="1" applyFill="1" applyBorder="1" applyAlignment="1" applyProtection="1">
      <alignment vertical="center"/>
    </xf>
    <xf numFmtId="0" fontId="38" fillId="9" borderId="99" xfId="0" applyNumberFormat="1" applyFont="1" applyFill="1" applyBorder="1" applyAlignment="1" applyProtection="1">
      <alignment horizontal="left" vertical="center" wrapText="1"/>
    </xf>
    <xf numFmtId="0" fontId="38" fillId="9" borderId="103" xfId="0" applyNumberFormat="1" applyFont="1" applyFill="1" applyBorder="1" applyAlignment="1" applyProtection="1">
      <alignment horizontal="left" vertical="center" wrapText="1"/>
    </xf>
    <xf numFmtId="0" fontId="38" fillId="9" borderId="105" xfId="0" applyNumberFormat="1" applyFont="1" applyFill="1" applyBorder="1" applyAlignment="1" applyProtection="1">
      <alignment horizontal="left" vertical="center" wrapText="1"/>
    </xf>
    <xf numFmtId="0" fontId="6" fillId="4" borderId="0" xfId="0" applyFont="1" applyFill="1" applyBorder="1" applyAlignment="1">
      <alignment horizontal="center"/>
    </xf>
    <xf numFmtId="0" fontId="7" fillId="4" borderId="56" xfId="0" applyFont="1" applyFill="1" applyBorder="1" applyAlignment="1">
      <alignment horizontal="right" vertical="center" wrapText="1"/>
    </xf>
    <xf numFmtId="0" fontId="7" fillId="4" borderId="57" xfId="0" applyFont="1" applyFill="1" applyBorder="1" applyAlignment="1">
      <alignment horizontal="right" vertical="center" wrapText="1"/>
    </xf>
    <xf numFmtId="3" fontId="19" fillId="4" borderId="56" xfId="0" applyNumberFormat="1" applyFont="1" applyFill="1" applyBorder="1" applyAlignment="1">
      <alignment horizontal="center" vertical="center"/>
    </xf>
    <xf numFmtId="3" fontId="19" fillId="4" borderId="57" xfId="0" applyNumberFormat="1" applyFont="1" applyFill="1" applyBorder="1" applyAlignment="1">
      <alignment horizontal="center" vertical="center"/>
    </xf>
    <xf numFmtId="0" fontId="7" fillId="5" borderId="56" xfId="0" applyFont="1" applyFill="1" applyBorder="1" applyAlignment="1">
      <alignment horizontal="right" vertical="center" wrapText="1"/>
    </xf>
    <xf numFmtId="0" fontId="7" fillId="5" borderId="57" xfId="0" applyFont="1" applyFill="1" applyBorder="1" applyAlignment="1">
      <alignment horizontal="right" vertical="center" wrapText="1"/>
    </xf>
    <xf numFmtId="3" fontId="19" fillId="5" borderId="56" xfId="0" applyNumberFormat="1" applyFont="1" applyFill="1" applyBorder="1" applyAlignment="1">
      <alignment horizontal="center" vertical="center"/>
    </xf>
    <xf numFmtId="3" fontId="19" fillId="5" borderId="57" xfId="0" applyNumberFormat="1" applyFont="1" applyFill="1" applyBorder="1" applyAlignment="1">
      <alignment horizontal="center" vertical="center"/>
    </xf>
    <xf numFmtId="3" fontId="6" fillId="4" borderId="0" xfId="0" applyNumberFormat="1" applyFont="1" applyFill="1" applyBorder="1" applyAlignment="1">
      <alignment horizontal="center" vertical="center"/>
    </xf>
    <xf numFmtId="0" fontId="6" fillId="5" borderId="62" xfId="0" applyFont="1" applyFill="1" applyBorder="1" applyAlignment="1">
      <alignment horizontal="center" vertical="center"/>
    </xf>
    <xf numFmtId="49" fontId="46" fillId="0" borderId="50" xfId="0" applyNumberFormat="1" applyFont="1" applyBorder="1" applyAlignment="1">
      <alignment horizontal="left" vertical="center" wrapText="1"/>
    </xf>
    <xf numFmtId="49" fontId="16" fillId="0" borderId="21" xfId="0" applyNumberFormat="1" applyFont="1" applyBorder="1" applyAlignment="1">
      <alignment horizontal="left" vertical="center" wrapText="1"/>
    </xf>
    <xf numFmtId="49" fontId="16" fillId="0" borderId="45" xfId="0" applyNumberFormat="1" applyFont="1" applyBorder="1" applyAlignment="1">
      <alignment horizontal="left" vertical="center" wrapText="1"/>
    </xf>
    <xf numFmtId="49" fontId="16" fillId="0" borderId="75" xfId="0" applyNumberFormat="1" applyFont="1" applyBorder="1" applyAlignment="1">
      <alignment horizontal="left" vertical="center" wrapText="1"/>
    </xf>
    <xf numFmtId="49" fontId="16" fillId="0" borderId="73" xfId="0" applyNumberFormat="1" applyFont="1" applyBorder="1" applyAlignment="1">
      <alignment horizontal="left" vertical="center" wrapText="1"/>
    </xf>
    <xf numFmtId="49" fontId="16" fillId="0" borderId="71" xfId="0" applyNumberFormat="1" applyFont="1" applyBorder="1" applyAlignment="1">
      <alignment horizontal="left" vertical="center" wrapText="1"/>
    </xf>
    <xf numFmtId="49" fontId="19" fillId="0" borderId="51" xfId="0" applyNumberFormat="1" applyFont="1" applyBorder="1" applyAlignment="1">
      <alignment horizontal="left" vertical="center" wrapText="1"/>
    </xf>
    <xf numFmtId="49" fontId="19" fillId="0" borderId="0" xfId="0" applyNumberFormat="1" applyFont="1" applyBorder="1" applyAlignment="1">
      <alignment horizontal="left" vertical="center" wrapText="1"/>
    </xf>
    <xf numFmtId="49" fontId="19" fillId="0" borderId="23" xfId="0" applyNumberFormat="1" applyFont="1" applyBorder="1" applyAlignment="1">
      <alignment horizontal="left" vertical="center" wrapText="1"/>
    </xf>
    <xf numFmtId="0" fontId="19" fillId="0" borderId="0" xfId="0" applyFont="1" applyAlignment="1">
      <alignment horizontal="left" vertical="top" wrapText="1"/>
    </xf>
    <xf numFmtId="49" fontId="16" fillId="0" borderId="77" xfId="0" applyNumberFormat="1" applyFont="1" applyBorder="1" applyAlignment="1">
      <alignment horizontal="left" vertical="center" wrapText="1"/>
    </xf>
    <xf numFmtId="49" fontId="16" fillId="0" borderId="72" xfId="0" applyNumberFormat="1" applyFont="1" applyBorder="1" applyAlignment="1">
      <alignment horizontal="left" vertical="center" wrapText="1"/>
    </xf>
    <xf numFmtId="49" fontId="16" fillId="0" borderId="83" xfId="0" applyNumberFormat="1" applyFont="1" applyBorder="1" applyAlignment="1">
      <alignment horizontal="left" vertical="center" wrapText="1"/>
    </xf>
    <xf numFmtId="49" fontId="16" fillId="0" borderId="61" xfId="0" applyNumberFormat="1" applyFont="1" applyBorder="1" applyAlignment="1">
      <alignment horizontal="left" vertical="center" wrapText="1"/>
    </xf>
    <xf numFmtId="49" fontId="16" fillId="0" borderId="30" xfId="0" applyNumberFormat="1" applyFont="1" applyBorder="1" applyAlignment="1">
      <alignment horizontal="left" vertical="center" wrapText="1"/>
    </xf>
    <xf numFmtId="49" fontId="16" fillId="0" borderId="69" xfId="0" applyNumberFormat="1" applyFont="1" applyBorder="1" applyAlignment="1">
      <alignment horizontal="left" vertical="center" wrapText="1"/>
    </xf>
  </cellXfs>
  <cellStyles count="3">
    <cellStyle name="Normal" xfId="0" builtinId="0"/>
    <cellStyle name="Normal 2" xfId="1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148"/>
  <sheetViews>
    <sheetView showGridLines="0" topLeftCell="A49" workbookViewId="0">
      <selection activeCell="H27" sqref="H27"/>
    </sheetView>
  </sheetViews>
  <sheetFormatPr defaultRowHeight="15.75" x14ac:dyDescent="0.25"/>
  <cols>
    <col min="1" max="1" width="3" style="13" customWidth="1"/>
    <col min="2" max="2" width="18.7109375" style="13" customWidth="1"/>
    <col min="3" max="3" width="69.7109375" style="13" customWidth="1"/>
    <col min="4" max="4" width="9.140625" style="13"/>
    <col min="5" max="6" width="15.7109375" style="13" customWidth="1"/>
    <col min="7" max="7" width="18.28515625" style="66" customWidth="1"/>
    <col min="8" max="8" width="18.28515625" style="503" customWidth="1"/>
    <col min="9" max="9" width="16.5703125" style="163" customWidth="1"/>
    <col min="10" max="259" width="9.140625" style="13"/>
    <col min="260" max="260" width="3" style="13" customWidth="1"/>
    <col min="261" max="261" width="18.7109375" style="13" customWidth="1"/>
    <col min="262" max="262" width="69.7109375" style="13" customWidth="1"/>
    <col min="263" max="263" width="9.140625" style="13"/>
    <col min="264" max="265" width="15.7109375" style="13" customWidth="1"/>
    <col min="266" max="515" width="9.140625" style="13"/>
    <col min="516" max="516" width="3" style="13" customWidth="1"/>
    <col min="517" max="517" width="18.7109375" style="13" customWidth="1"/>
    <col min="518" max="518" width="69.7109375" style="13" customWidth="1"/>
    <col min="519" max="519" width="9.140625" style="13"/>
    <col min="520" max="521" width="15.7109375" style="13" customWidth="1"/>
    <col min="522" max="771" width="9.140625" style="13"/>
    <col min="772" max="772" width="3" style="13" customWidth="1"/>
    <col min="773" max="773" width="18.7109375" style="13" customWidth="1"/>
    <col min="774" max="774" width="69.7109375" style="13" customWidth="1"/>
    <col min="775" max="775" width="9.140625" style="13"/>
    <col min="776" max="777" width="15.7109375" style="13" customWidth="1"/>
    <col min="778" max="1027" width="9.140625" style="13"/>
    <col min="1028" max="1028" width="3" style="13" customWidth="1"/>
    <col min="1029" max="1029" width="18.7109375" style="13" customWidth="1"/>
    <col min="1030" max="1030" width="69.7109375" style="13" customWidth="1"/>
    <col min="1031" max="1031" width="9.140625" style="13"/>
    <col min="1032" max="1033" width="15.7109375" style="13" customWidth="1"/>
    <col min="1034" max="1283" width="9.140625" style="13"/>
    <col min="1284" max="1284" width="3" style="13" customWidth="1"/>
    <col min="1285" max="1285" width="18.7109375" style="13" customWidth="1"/>
    <col min="1286" max="1286" width="69.7109375" style="13" customWidth="1"/>
    <col min="1287" max="1287" width="9.140625" style="13"/>
    <col min="1288" max="1289" width="15.7109375" style="13" customWidth="1"/>
    <col min="1290" max="1539" width="9.140625" style="13"/>
    <col min="1540" max="1540" width="3" style="13" customWidth="1"/>
    <col min="1541" max="1541" width="18.7109375" style="13" customWidth="1"/>
    <col min="1542" max="1542" width="69.7109375" style="13" customWidth="1"/>
    <col min="1543" max="1543" width="9.140625" style="13"/>
    <col min="1544" max="1545" width="15.7109375" style="13" customWidth="1"/>
    <col min="1546" max="1795" width="9.140625" style="13"/>
    <col min="1796" max="1796" width="3" style="13" customWidth="1"/>
    <col min="1797" max="1797" width="18.7109375" style="13" customWidth="1"/>
    <col min="1798" max="1798" width="69.7109375" style="13" customWidth="1"/>
    <col min="1799" max="1799" width="9.140625" style="13"/>
    <col min="1800" max="1801" width="15.7109375" style="13" customWidth="1"/>
    <col min="1802" max="2051" width="9.140625" style="13"/>
    <col min="2052" max="2052" width="3" style="13" customWidth="1"/>
    <col min="2053" max="2053" width="18.7109375" style="13" customWidth="1"/>
    <col min="2054" max="2054" width="69.7109375" style="13" customWidth="1"/>
    <col min="2055" max="2055" width="9.140625" style="13"/>
    <col min="2056" max="2057" width="15.7109375" style="13" customWidth="1"/>
    <col min="2058" max="2307" width="9.140625" style="13"/>
    <col min="2308" max="2308" width="3" style="13" customWidth="1"/>
    <col min="2309" max="2309" width="18.7109375" style="13" customWidth="1"/>
    <col min="2310" max="2310" width="69.7109375" style="13" customWidth="1"/>
    <col min="2311" max="2311" width="9.140625" style="13"/>
    <col min="2312" max="2313" width="15.7109375" style="13" customWidth="1"/>
    <col min="2314" max="2563" width="9.140625" style="13"/>
    <col min="2564" max="2564" width="3" style="13" customWidth="1"/>
    <col min="2565" max="2565" width="18.7109375" style="13" customWidth="1"/>
    <col min="2566" max="2566" width="69.7109375" style="13" customWidth="1"/>
    <col min="2567" max="2567" width="9.140625" style="13"/>
    <col min="2568" max="2569" width="15.7109375" style="13" customWidth="1"/>
    <col min="2570" max="2819" width="9.140625" style="13"/>
    <col min="2820" max="2820" width="3" style="13" customWidth="1"/>
    <col min="2821" max="2821" width="18.7109375" style="13" customWidth="1"/>
    <col min="2822" max="2822" width="69.7109375" style="13" customWidth="1"/>
    <col min="2823" max="2823" width="9.140625" style="13"/>
    <col min="2824" max="2825" width="15.7109375" style="13" customWidth="1"/>
    <col min="2826" max="3075" width="9.140625" style="13"/>
    <col min="3076" max="3076" width="3" style="13" customWidth="1"/>
    <col min="3077" max="3077" width="18.7109375" style="13" customWidth="1"/>
    <col min="3078" max="3078" width="69.7109375" style="13" customWidth="1"/>
    <col min="3079" max="3079" width="9.140625" style="13"/>
    <col min="3080" max="3081" width="15.7109375" style="13" customWidth="1"/>
    <col min="3082" max="3331" width="9.140625" style="13"/>
    <col min="3332" max="3332" width="3" style="13" customWidth="1"/>
    <col min="3333" max="3333" width="18.7109375" style="13" customWidth="1"/>
    <col min="3334" max="3334" width="69.7109375" style="13" customWidth="1"/>
    <col min="3335" max="3335" width="9.140625" style="13"/>
    <col min="3336" max="3337" width="15.7109375" style="13" customWidth="1"/>
    <col min="3338" max="3587" width="9.140625" style="13"/>
    <col min="3588" max="3588" width="3" style="13" customWidth="1"/>
    <col min="3589" max="3589" width="18.7109375" style="13" customWidth="1"/>
    <col min="3590" max="3590" width="69.7109375" style="13" customWidth="1"/>
    <col min="3591" max="3591" width="9.140625" style="13"/>
    <col min="3592" max="3593" width="15.7109375" style="13" customWidth="1"/>
    <col min="3594" max="3843" width="9.140625" style="13"/>
    <col min="3844" max="3844" width="3" style="13" customWidth="1"/>
    <col min="3845" max="3845" width="18.7109375" style="13" customWidth="1"/>
    <col min="3846" max="3846" width="69.7109375" style="13" customWidth="1"/>
    <col min="3847" max="3847" width="9.140625" style="13"/>
    <col min="3848" max="3849" width="15.7109375" style="13" customWidth="1"/>
    <col min="3850" max="4099" width="9.140625" style="13"/>
    <col min="4100" max="4100" width="3" style="13" customWidth="1"/>
    <col min="4101" max="4101" width="18.7109375" style="13" customWidth="1"/>
    <col min="4102" max="4102" width="69.7109375" style="13" customWidth="1"/>
    <col min="4103" max="4103" width="9.140625" style="13"/>
    <col min="4104" max="4105" width="15.7109375" style="13" customWidth="1"/>
    <col min="4106" max="4355" width="9.140625" style="13"/>
    <col min="4356" max="4356" width="3" style="13" customWidth="1"/>
    <col min="4357" max="4357" width="18.7109375" style="13" customWidth="1"/>
    <col min="4358" max="4358" width="69.7109375" style="13" customWidth="1"/>
    <col min="4359" max="4359" width="9.140625" style="13"/>
    <col min="4360" max="4361" width="15.7109375" style="13" customWidth="1"/>
    <col min="4362" max="4611" width="9.140625" style="13"/>
    <col min="4612" max="4612" width="3" style="13" customWidth="1"/>
    <col min="4613" max="4613" width="18.7109375" style="13" customWidth="1"/>
    <col min="4614" max="4614" width="69.7109375" style="13" customWidth="1"/>
    <col min="4615" max="4615" width="9.140625" style="13"/>
    <col min="4616" max="4617" width="15.7109375" style="13" customWidth="1"/>
    <col min="4618" max="4867" width="9.140625" style="13"/>
    <col min="4868" max="4868" width="3" style="13" customWidth="1"/>
    <col min="4869" max="4869" width="18.7109375" style="13" customWidth="1"/>
    <col min="4870" max="4870" width="69.7109375" style="13" customWidth="1"/>
    <col min="4871" max="4871" width="9.140625" style="13"/>
    <col min="4872" max="4873" width="15.7109375" style="13" customWidth="1"/>
    <col min="4874" max="5123" width="9.140625" style="13"/>
    <col min="5124" max="5124" width="3" style="13" customWidth="1"/>
    <col min="5125" max="5125" width="18.7109375" style="13" customWidth="1"/>
    <col min="5126" max="5126" width="69.7109375" style="13" customWidth="1"/>
    <col min="5127" max="5127" width="9.140625" style="13"/>
    <col min="5128" max="5129" width="15.7109375" style="13" customWidth="1"/>
    <col min="5130" max="5379" width="9.140625" style="13"/>
    <col min="5380" max="5380" width="3" style="13" customWidth="1"/>
    <col min="5381" max="5381" width="18.7109375" style="13" customWidth="1"/>
    <col min="5382" max="5382" width="69.7109375" style="13" customWidth="1"/>
    <col min="5383" max="5383" width="9.140625" style="13"/>
    <col min="5384" max="5385" width="15.7109375" style="13" customWidth="1"/>
    <col min="5386" max="5635" width="9.140625" style="13"/>
    <col min="5636" max="5636" width="3" style="13" customWidth="1"/>
    <col min="5637" max="5637" width="18.7109375" style="13" customWidth="1"/>
    <col min="5638" max="5638" width="69.7109375" style="13" customWidth="1"/>
    <col min="5639" max="5639" width="9.140625" style="13"/>
    <col min="5640" max="5641" width="15.7109375" style="13" customWidth="1"/>
    <col min="5642" max="5891" width="9.140625" style="13"/>
    <col min="5892" max="5892" width="3" style="13" customWidth="1"/>
    <col min="5893" max="5893" width="18.7109375" style="13" customWidth="1"/>
    <col min="5894" max="5894" width="69.7109375" style="13" customWidth="1"/>
    <col min="5895" max="5895" width="9.140625" style="13"/>
    <col min="5896" max="5897" width="15.7109375" style="13" customWidth="1"/>
    <col min="5898" max="6147" width="9.140625" style="13"/>
    <col min="6148" max="6148" width="3" style="13" customWidth="1"/>
    <col min="6149" max="6149" width="18.7109375" style="13" customWidth="1"/>
    <col min="6150" max="6150" width="69.7109375" style="13" customWidth="1"/>
    <col min="6151" max="6151" width="9.140625" style="13"/>
    <col min="6152" max="6153" width="15.7109375" style="13" customWidth="1"/>
    <col min="6154" max="6403" width="9.140625" style="13"/>
    <col min="6404" max="6404" width="3" style="13" customWidth="1"/>
    <col min="6405" max="6405" width="18.7109375" style="13" customWidth="1"/>
    <col min="6406" max="6406" width="69.7109375" style="13" customWidth="1"/>
    <col min="6407" max="6407" width="9.140625" style="13"/>
    <col min="6408" max="6409" width="15.7109375" style="13" customWidth="1"/>
    <col min="6410" max="6659" width="9.140625" style="13"/>
    <col min="6660" max="6660" width="3" style="13" customWidth="1"/>
    <col min="6661" max="6661" width="18.7109375" style="13" customWidth="1"/>
    <col min="6662" max="6662" width="69.7109375" style="13" customWidth="1"/>
    <col min="6663" max="6663" width="9.140625" style="13"/>
    <col min="6664" max="6665" width="15.7109375" style="13" customWidth="1"/>
    <col min="6666" max="6915" width="9.140625" style="13"/>
    <col min="6916" max="6916" width="3" style="13" customWidth="1"/>
    <col min="6917" max="6917" width="18.7109375" style="13" customWidth="1"/>
    <col min="6918" max="6918" width="69.7109375" style="13" customWidth="1"/>
    <col min="6919" max="6919" width="9.140625" style="13"/>
    <col min="6920" max="6921" width="15.7109375" style="13" customWidth="1"/>
    <col min="6922" max="7171" width="9.140625" style="13"/>
    <col min="7172" max="7172" width="3" style="13" customWidth="1"/>
    <col min="7173" max="7173" width="18.7109375" style="13" customWidth="1"/>
    <col min="7174" max="7174" width="69.7109375" style="13" customWidth="1"/>
    <col min="7175" max="7175" width="9.140625" style="13"/>
    <col min="7176" max="7177" width="15.7109375" style="13" customWidth="1"/>
    <col min="7178" max="7427" width="9.140625" style="13"/>
    <col min="7428" max="7428" width="3" style="13" customWidth="1"/>
    <col min="7429" max="7429" width="18.7109375" style="13" customWidth="1"/>
    <col min="7430" max="7430" width="69.7109375" style="13" customWidth="1"/>
    <col min="7431" max="7431" width="9.140625" style="13"/>
    <col min="7432" max="7433" width="15.7109375" style="13" customWidth="1"/>
    <col min="7434" max="7683" width="9.140625" style="13"/>
    <col min="7684" max="7684" width="3" style="13" customWidth="1"/>
    <col min="7685" max="7685" width="18.7109375" style="13" customWidth="1"/>
    <col min="7686" max="7686" width="69.7109375" style="13" customWidth="1"/>
    <col min="7687" max="7687" width="9.140625" style="13"/>
    <col min="7688" max="7689" width="15.7109375" style="13" customWidth="1"/>
    <col min="7690" max="7939" width="9.140625" style="13"/>
    <col min="7940" max="7940" width="3" style="13" customWidth="1"/>
    <col min="7941" max="7941" width="18.7109375" style="13" customWidth="1"/>
    <col min="7942" max="7942" width="69.7109375" style="13" customWidth="1"/>
    <col min="7943" max="7943" width="9.140625" style="13"/>
    <col min="7944" max="7945" width="15.7109375" style="13" customWidth="1"/>
    <col min="7946" max="8195" width="9.140625" style="13"/>
    <col min="8196" max="8196" width="3" style="13" customWidth="1"/>
    <col min="8197" max="8197" width="18.7109375" style="13" customWidth="1"/>
    <col min="8198" max="8198" width="69.7109375" style="13" customWidth="1"/>
    <col min="8199" max="8199" width="9.140625" style="13"/>
    <col min="8200" max="8201" width="15.7109375" style="13" customWidth="1"/>
    <col min="8202" max="8451" width="9.140625" style="13"/>
    <col min="8452" max="8452" width="3" style="13" customWidth="1"/>
    <col min="8453" max="8453" width="18.7109375" style="13" customWidth="1"/>
    <col min="8454" max="8454" width="69.7109375" style="13" customWidth="1"/>
    <col min="8455" max="8455" width="9.140625" style="13"/>
    <col min="8456" max="8457" width="15.7109375" style="13" customWidth="1"/>
    <col min="8458" max="8707" width="9.140625" style="13"/>
    <col min="8708" max="8708" width="3" style="13" customWidth="1"/>
    <col min="8709" max="8709" width="18.7109375" style="13" customWidth="1"/>
    <col min="8710" max="8710" width="69.7109375" style="13" customWidth="1"/>
    <col min="8711" max="8711" width="9.140625" style="13"/>
    <col min="8712" max="8713" width="15.7109375" style="13" customWidth="1"/>
    <col min="8714" max="8963" width="9.140625" style="13"/>
    <col min="8964" max="8964" width="3" style="13" customWidth="1"/>
    <col min="8965" max="8965" width="18.7109375" style="13" customWidth="1"/>
    <col min="8966" max="8966" width="69.7109375" style="13" customWidth="1"/>
    <col min="8967" max="8967" width="9.140625" style="13"/>
    <col min="8968" max="8969" width="15.7109375" style="13" customWidth="1"/>
    <col min="8970" max="9219" width="9.140625" style="13"/>
    <col min="9220" max="9220" width="3" style="13" customWidth="1"/>
    <col min="9221" max="9221" width="18.7109375" style="13" customWidth="1"/>
    <col min="9222" max="9222" width="69.7109375" style="13" customWidth="1"/>
    <col min="9223" max="9223" width="9.140625" style="13"/>
    <col min="9224" max="9225" width="15.7109375" style="13" customWidth="1"/>
    <col min="9226" max="9475" width="9.140625" style="13"/>
    <col min="9476" max="9476" width="3" style="13" customWidth="1"/>
    <col min="9477" max="9477" width="18.7109375" style="13" customWidth="1"/>
    <col min="9478" max="9478" width="69.7109375" style="13" customWidth="1"/>
    <col min="9479" max="9479" width="9.140625" style="13"/>
    <col min="9480" max="9481" width="15.7109375" style="13" customWidth="1"/>
    <col min="9482" max="9731" width="9.140625" style="13"/>
    <col min="9732" max="9732" width="3" style="13" customWidth="1"/>
    <col min="9733" max="9733" width="18.7109375" style="13" customWidth="1"/>
    <col min="9734" max="9734" width="69.7109375" style="13" customWidth="1"/>
    <col min="9735" max="9735" width="9.140625" style="13"/>
    <col min="9736" max="9737" width="15.7109375" style="13" customWidth="1"/>
    <col min="9738" max="9987" width="9.140625" style="13"/>
    <col min="9988" max="9988" width="3" style="13" customWidth="1"/>
    <col min="9989" max="9989" width="18.7109375" style="13" customWidth="1"/>
    <col min="9990" max="9990" width="69.7109375" style="13" customWidth="1"/>
    <col min="9991" max="9991" width="9.140625" style="13"/>
    <col min="9992" max="9993" width="15.7109375" style="13" customWidth="1"/>
    <col min="9994" max="10243" width="9.140625" style="13"/>
    <col min="10244" max="10244" width="3" style="13" customWidth="1"/>
    <col min="10245" max="10245" width="18.7109375" style="13" customWidth="1"/>
    <col min="10246" max="10246" width="69.7109375" style="13" customWidth="1"/>
    <col min="10247" max="10247" width="9.140625" style="13"/>
    <col min="10248" max="10249" width="15.7109375" style="13" customWidth="1"/>
    <col min="10250" max="10499" width="9.140625" style="13"/>
    <col min="10500" max="10500" width="3" style="13" customWidth="1"/>
    <col min="10501" max="10501" width="18.7109375" style="13" customWidth="1"/>
    <col min="10502" max="10502" width="69.7109375" style="13" customWidth="1"/>
    <col min="10503" max="10503" width="9.140625" style="13"/>
    <col min="10504" max="10505" width="15.7109375" style="13" customWidth="1"/>
    <col min="10506" max="10755" width="9.140625" style="13"/>
    <col min="10756" max="10756" width="3" style="13" customWidth="1"/>
    <col min="10757" max="10757" width="18.7109375" style="13" customWidth="1"/>
    <col min="10758" max="10758" width="69.7109375" style="13" customWidth="1"/>
    <col min="10759" max="10759" width="9.140625" style="13"/>
    <col min="10760" max="10761" width="15.7109375" style="13" customWidth="1"/>
    <col min="10762" max="11011" width="9.140625" style="13"/>
    <col min="11012" max="11012" width="3" style="13" customWidth="1"/>
    <col min="11013" max="11013" width="18.7109375" style="13" customWidth="1"/>
    <col min="11014" max="11014" width="69.7109375" style="13" customWidth="1"/>
    <col min="11015" max="11015" width="9.140625" style="13"/>
    <col min="11016" max="11017" width="15.7109375" style="13" customWidth="1"/>
    <col min="11018" max="11267" width="9.140625" style="13"/>
    <col min="11268" max="11268" width="3" style="13" customWidth="1"/>
    <col min="11269" max="11269" width="18.7109375" style="13" customWidth="1"/>
    <col min="11270" max="11270" width="69.7109375" style="13" customWidth="1"/>
    <col min="11271" max="11271" width="9.140625" style="13"/>
    <col min="11272" max="11273" width="15.7109375" style="13" customWidth="1"/>
    <col min="11274" max="11523" width="9.140625" style="13"/>
    <col min="11524" max="11524" width="3" style="13" customWidth="1"/>
    <col min="11525" max="11525" width="18.7109375" style="13" customWidth="1"/>
    <col min="11526" max="11526" width="69.7109375" style="13" customWidth="1"/>
    <col min="11527" max="11527" width="9.140625" style="13"/>
    <col min="11528" max="11529" width="15.7109375" style="13" customWidth="1"/>
    <col min="11530" max="11779" width="9.140625" style="13"/>
    <col min="11780" max="11780" width="3" style="13" customWidth="1"/>
    <col min="11781" max="11781" width="18.7109375" style="13" customWidth="1"/>
    <col min="11782" max="11782" width="69.7109375" style="13" customWidth="1"/>
    <col min="11783" max="11783" width="9.140625" style="13"/>
    <col min="11784" max="11785" width="15.7109375" style="13" customWidth="1"/>
    <col min="11786" max="12035" width="9.140625" style="13"/>
    <col min="12036" max="12036" width="3" style="13" customWidth="1"/>
    <col min="12037" max="12037" width="18.7109375" style="13" customWidth="1"/>
    <col min="12038" max="12038" width="69.7109375" style="13" customWidth="1"/>
    <col min="12039" max="12039" width="9.140625" style="13"/>
    <col min="12040" max="12041" width="15.7109375" style="13" customWidth="1"/>
    <col min="12042" max="12291" width="9.140625" style="13"/>
    <col min="12292" max="12292" width="3" style="13" customWidth="1"/>
    <col min="12293" max="12293" width="18.7109375" style="13" customWidth="1"/>
    <col min="12294" max="12294" width="69.7109375" style="13" customWidth="1"/>
    <col min="12295" max="12295" width="9.140625" style="13"/>
    <col min="12296" max="12297" width="15.7109375" style="13" customWidth="1"/>
    <col min="12298" max="12547" width="9.140625" style="13"/>
    <col min="12548" max="12548" width="3" style="13" customWidth="1"/>
    <col min="12549" max="12549" width="18.7109375" style="13" customWidth="1"/>
    <col min="12550" max="12550" width="69.7109375" style="13" customWidth="1"/>
    <col min="12551" max="12551" width="9.140625" style="13"/>
    <col min="12552" max="12553" width="15.7109375" style="13" customWidth="1"/>
    <col min="12554" max="12803" width="9.140625" style="13"/>
    <col min="12804" max="12804" width="3" style="13" customWidth="1"/>
    <col min="12805" max="12805" width="18.7109375" style="13" customWidth="1"/>
    <col min="12806" max="12806" width="69.7109375" style="13" customWidth="1"/>
    <col min="12807" max="12807" width="9.140625" style="13"/>
    <col min="12808" max="12809" width="15.7109375" style="13" customWidth="1"/>
    <col min="12810" max="13059" width="9.140625" style="13"/>
    <col min="13060" max="13060" width="3" style="13" customWidth="1"/>
    <col min="13061" max="13061" width="18.7109375" style="13" customWidth="1"/>
    <col min="13062" max="13062" width="69.7109375" style="13" customWidth="1"/>
    <col min="13063" max="13063" width="9.140625" style="13"/>
    <col min="13064" max="13065" width="15.7109375" style="13" customWidth="1"/>
    <col min="13066" max="13315" width="9.140625" style="13"/>
    <col min="13316" max="13316" width="3" style="13" customWidth="1"/>
    <col min="13317" max="13317" width="18.7109375" style="13" customWidth="1"/>
    <col min="13318" max="13318" width="69.7109375" style="13" customWidth="1"/>
    <col min="13319" max="13319" width="9.140625" style="13"/>
    <col min="13320" max="13321" width="15.7109375" style="13" customWidth="1"/>
    <col min="13322" max="13571" width="9.140625" style="13"/>
    <col min="13572" max="13572" width="3" style="13" customWidth="1"/>
    <col min="13573" max="13573" width="18.7109375" style="13" customWidth="1"/>
    <col min="13574" max="13574" width="69.7109375" style="13" customWidth="1"/>
    <col min="13575" max="13575" width="9.140625" style="13"/>
    <col min="13576" max="13577" width="15.7109375" style="13" customWidth="1"/>
    <col min="13578" max="13827" width="9.140625" style="13"/>
    <col min="13828" max="13828" width="3" style="13" customWidth="1"/>
    <col min="13829" max="13829" width="18.7109375" style="13" customWidth="1"/>
    <col min="13830" max="13830" width="69.7109375" style="13" customWidth="1"/>
    <col min="13831" max="13831" width="9.140625" style="13"/>
    <col min="13832" max="13833" width="15.7109375" style="13" customWidth="1"/>
    <col min="13834" max="14083" width="9.140625" style="13"/>
    <col min="14084" max="14084" width="3" style="13" customWidth="1"/>
    <col min="14085" max="14085" width="18.7109375" style="13" customWidth="1"/>
    <col min="14086" max="14086" width="69.7109375" style="13" customWidth="1"/>
    <col min="14087" max="14087" width="9.140625" style="13"/>
    <col min="14088" max="14089" width="15.7109375" style="13" customWidth="1"/>
    <col min="14090" max="14339" width="9.140625" style="13"/>
    <col min="14340" max="14340" width="3" style="13" customWidth="1"/>
    <col min="14341" max="14341" width="18.7109375" style="13" customWidth="1"/>
    <col min="14342" max="14342" width="69.7109375" style="13" customWidth="1"/>
    <col min="14343" max="14343" width="9.140625" style="13"/>
    <col min="14344" max="14345" width="15.7109375" style="13" customWidth="1"/>
    <col min="14346" max="14595" width="9.140625" style="13"/>
    <col min="14596" max="14596" width="3" style="13" customWidth="1"/>
    <col min="14597" max="14597" width="18.7109375" style="13" customWidth="1"/>
    <col min="14598" max="14598" width="69.7109375" style="13" customWidth="1"/>
    <col min="14599" max="14599" width="9.140625" style="13"/>
    <col min="14600" max="14601" width="15.7109375" style="13" customWidth="1"/>
    <col min="14602" max="14851" width="9.140625" style="13"/>
    <col min="14852" max="14852" width="3" style="13" customWidth="1"/>
    <col min="14853" max="14853" width="18.7109375" style="13" customWidth="1"/>
    <col min="14854" max="14854" width="69.7109375" style="13" customWidth="1"/>
    <col min="14855" max="14855" width="9.140625" style="13"/>
    <col min="14856" max="14857" width="15.7109375" style="13" customWidth="1"/>
    <col min="14858" max="15107" width="9.140625" style="13"/>
    <col min="15108" max="15108" width="3" style="13" customWidth="1"/>
    <col min="15109" max="15109" width="18.7109375" style="13" customWidth="1"/>
    <col min="15110" max="15110" width="69.7109375" style="13" customWidth="1"/>
    <col min="15111" max="15111" width="9.140625" style="13"/>
    <col min="15112" max="15113" width="15.7109375" style="13" customWidth="1"/>
    <col min="15114" max="15363" width="9.140625" style="13"/>
    <col min="15364" max="15364" width="3" style="13" customWidth="1"/>
    <col min="15365" max="15365" width="18.7109375" style="13" customWidth="1"/>
    <col min="15366" max="15366" width="69.7109375" style="13" customWidth="1"/>
    <col min="15367" max="15367" width="9.140625" style="13"/>
    <col min="15368" max="15369" width="15.7109375" style="13" customWidth="1"/>
    <col min="15370" max="15619" width="9.140625" style="13"/>
    <col min="15620" max="15620" width="3" style="13" customWidth="1"/>
    <col min="15621" max="15621" width="18.7109375" style="13" customWidth="1"/>
    <col min="15622" max="15622" width="69.7109375" style="13" customWidth="1"/>
    <col min="15623" max="15623" width="9.140625" style="13"/>
    <col min="15624" max="15625" width="15.7109375" style="13" customWidth="1"/>
    <col min="15626" max="15875" width="9.140625" style="13"/>
    <col min="15876" max="15876" width="3" style="13" customWidth="1"/>
    <col min="15877" max="15877" width="18.7109375" style="13" customWidth="1"/>
    <col min="15878" max="15878" width="69.7109375" style="13" customWidth="1"/>
    <col min="15879" max="15879" width="9.140625" style="13"/>
    <col min="15880" max="15881" width="15.7109375" style="13" customWidth="1"/>
    <col min="15882" max="16131" width="9.140625" style="13"/>
    <col min="16132" max="16132" width="3" style="13" customWidth="1"/>
    <col min="16133" max="16133" width="18.7109375" style="13" customWidth="1"/>
    <col min="16134" max="16134" width="69.7109375" style="13" customWidth="1"/>
    <col min="16135" max="16135" width="9.140625" style="13"/>
    <col min="16136" max="16137" width="15.7109375" style="13" customWidth="1"/>
    <col min="16138" max="16384" width="9.140625" style="13"/>
  </cols>
  <sheetData>
    <row r="1" spans="1:11" x14ac:dyDescent="0.25">
      <c r="F1" s="267"/>
      <c r="H1" s="499"/>
      <c r="I1" s="173" t="s">
        <v>669</v>
      </c>
      <c r="J1" s="268"/>
      <c r="K1" s="268"/>
    </row>
    <row r="2" spans="1:11" ht="20.25" customHeight="1" x14ac:dyDescent="0.25">
      <c r="B2" s="610" t="s">
        <v>577</v>
      </c>
      <c r="C2" s="610"/>
      <c r="D2" s="610"/>
      <c r="E2" s="610"/>
      <c r="F2" s="610"/>
      <c r="G2" s="610"/>
      <c r="H2" s="610"/>
      <c r="I2" s="610"/>
    </row>
    <row r="3" spans="1:11" ht="19.5" customHeight="1" x14ac:dyDescent="0.25">
      <c r="B3" s="610" t="s">
        <v>855</v>
      </c>
      <c r="C3" s="610"/>
      <c r="D3" s="610"/>
      <c r="E3" s="610"/>
      <c r="F3" s="610"/>
      <c r="G3" s="610"/>
      <c r="H3" s="610"/>
      <c r="I3" s="610"/>
    </row>
    <row r="4" spans="1:11" ht="12" customHeight="1" x14ac:dyDescent="0.25">
      <c r="B4" s="269"/>
      <c r="C4" s="269"/>
      <c r="D4" s="269"/>
      <c r="E4" s="269"/>
      <c r="F4" s="269"/>
      <c r="G4" s="163"/>
      <c r="H4" s="500"/>
      <c r="I4" s="164"/>
    </row>
    <row r="5" spans="1:11" ht="12" customHeight="1" thickBot="1" x14ac:dyDescent="0.3">
      <c r="B5" s="135"/>
      <c r="C5" s="135"/>
      <c r="D5" s="135"/>
      <c r="E5" s="269"/>
      <c r="F5" s="269"/>
      <c r="G5" s="163"/>
      <c r="H5" s="500"/>
      <c r="I5" s="164" t="s">
        <v>128</v>
      </c>
    </row>
    <row r="6" spans="1:11" ht="29.25" customHeight="1" x14ac:dyDescent="0.25">
      <c r="B6" s="611" t="s">
        <v>60</v>
      </c>
      <c r="C6" s="623" t="s">
        <v>61</v>
      </c>
      <c r="D6" s="621" t="s">
        <v>84</v>
      </c>
      <c r="E6" s="613" t="s">
        <v>772</v>
      </c>
      <c r="F6" s="615" t="s">
        <v>771</v>
      </c>
      <c r="G6" s="627" t="s">
        <v>865</v>
      </c>
      <c r="H6" s="628"/>
      <c r="I6" s="625" t="s">
        <v>856</v>
      </c>
    </row>
    <row r="7" spans="1:11" ht="24.75" customHeight="1" x14ac:dyDescent="0.25">
      <c r="A7" s="16"/>
      <c r="B7" s="612"/>
      <c r="C7" s="624"/>
      <c r="D7" s="622"/>
      <c r="E7" s="614"/>
      <c r="F7" s="616"/>
      <c r="G7" s="234" t="s">
        <v>67</v>
      </c>
      <c r="H7" s="497" t="s">
        <v>46</v>
      </c>
      <c r="I7" s="626"/>
    </row>
    <row r="8" spans="1:11" ht="16.5" customHeight="1" thickBot="1" x14ac:dyDescent="0.3">
      <c r="A8" s="79"/>
      <c r="B8" s="270">
        <v>1</v>
      </c>
      <c r="C8" s="194">
        <v>2</v>
      </c>
      <c r="D8" s="271">
        <v>3</v>
      </c>
      <c r="E8" s="193">
        <v>4</v>
      </c>
      <c r="F8" s="271">
        <v>5</v>
      </c>
      <c r="G8" s="533">
        <v>6</v>
      </c>
      <c r="H8" s="534">
        <v>7</v>
      </c>
      <c r="I8" s="532">
        <v>8</v>
      </c>
    </row>
    <row r="9" spans="1:11" ht="20.100000000000001" customHeight="1" x14ac:dyDescent="0.25">
      <c r="A9" s="79"/>
      <c r="B9" s="602"/>
      <c r="C9" s="275" t="s">
        <v>578</v>
      </c>
      <c r="D9" s="604">
        <v>1001</v>
      </c>
      <c r="E9" s="606">
        <f>E11+E14+E17+E18-E19+E20+E21</f>
        <v>617035</v>
      </c>
      <c r="F9" s="608">
        <f>F11+F14+F17+F18-F19+F20+F21</f>
        <v>798395</v>
      </c>
      <c r="G9" s="617">
        <f>G11+G14+G17+G18-G19+G20+G21</f>
        <v>798395</v>
      </c>
      <c r="H9" s="608">
        <f>H11+H14+H17+H18-H19+H20+H21</f>
        <v>668048</v>
      </c>
      <c r="I9" s="619">
        <f>IFERROR(H9/G9,"  ")</f>
        <v>0.83673870703098085</v>
      </c>
    </row>
    <row r="10" spans="1:11" ht="13.5" customHeight="1" x14ac:dyDescent="0.25">
      <c r="A10" s="79"/>
      <c r="B10" s="603"/>
      <c r="C10" s="276" t="s">
        <v>579</v>
      </c>
      <c r="D10" s="605"/>
      <c r="E10" s="607"/>
      <c r="F10" s="609"/>
      <c r="G10" s="618"/>
      <c r="H10" s="609"/>
      <c r="I10" s="620" t="str">
        <f>IFERROR(H10/G10,"  ")</f>
        <v xml:space="preserve">  </v>
      </c>
    </row>
    <row r="11" spans="1:11" ht="20.100000000000001" customHeight="1" x14ac:dyDescent="0.25">
      <c r="A11" s="79"/>
      <c r="B11" s="272">
        <v>60</v>
      </c>
      <c r="C11" s="184" t="s">
        <v>580</v>
      </c>
      <c r="D11" s="273">
        <v>1002</v>
      </c>
      <c r="E11" s="347">
        <v>600</v>
      </c>
      <c r="F11" s="529">
        <f>F12+F13</f>
        <v>900</v>
      </c>
      <c r="G11" s="535">
        <f>G12+G13</f>
        <v>900</v>
      </c>
      <c r="H11" s="529">
        <f>H12+H13</f>
        <v>646</v>
      </c>
      <c r="I11" s="536">
        <f>IFERROR(H11/G11,"  ")</f>
        <v>0.71777777777777774</v>
      </c>
    </row>
    <row r="12" spans="1:11" ht="20.100000000000001" customHeight="1" x14ac:dyDescent="0.25">
      <c r="A12" s="79"/>
      <c r="B12" s="272" t="s">
        <v>581</v>
      </c>
      <c r="C12" s="184" t="s">
        <v>582</v>
      </c>
      <c r="D12" s="273">
        <v>1003</v>
      </c>
      <c r="E12" s="349">
        <v>600</v>
      </c>
      <c r="F12" s="504">
        <v>900</v>
      </c>
      <c r="G12" s="537">
        <v>900</v>
      </c>
      <c r="H12" s="504">
        <v>646</v>
      </c>
      <c r="I12" s="536">
        <f>IFERROR(H12/G12,"  ")</f>
        <v>0.71777777777777774</v>
      </c>
      <c r="J12" s="13">
        <v>646</v>
      </c>
    </row>
    <row r="13" spans="1:11" ht="20.100000000000001" customHeight="1" x14ac:dyDescent="0.25">
      <c r="A13" s="79"/>
      <c r="B13" s="272" t="s">
        <v>583</v>
      </c>
      <c r="C13" s="184" t="s">
        <v>584</v>
      </c>
      <c r="D13" s="273">
        <v>1004</v>
      </c>
      <c r="E13" s="349"/>
      <c r="F13" s="504"/>
      <c r="G13" s="537"/>
      <c r="H13" s="504"/>
      <c r="I13" s="536" t="str">
        <f t="shared" ref="I13:I74" si="0">IFERROR(H13/G13,"  ")</f>
        <v xml:space="preserve">  </v>
      </c>
    </row>
    <row r="14" spans="1:11" ht="20.100000000000001" customHeight="1" x14ac:dyDescent="0.25">
      <c r="A14" s="79"/>
      <c r="B14" s="272">
        <v>61</v>
      </c>
      <c r="C14" s="184" t="s">
        <v>585</v>
      </c>
      <c r="D14" s="273">
        <v>1005</v>
      </c>
      <c r="E14" s="348">
        <f>E15+E16</f>
        <v>598074</v>
      </c>
      <c r="F14" s="504">
        <f>F15+F16</f>
        <v>774315</v>
      </c>
      <c r="G14" s="537">
        <f>G15+G16</f>
        <v>774315</v>
      </c>
      <c r="H14" s="504">
        <f>H15+H16</f>
        <v>654939</v>
      </c>
      <c r="I14" s="536">
        <f t="shared" si="0"/>
        <v>0.84583018538966703</v>
      </c>
    </row>
    <row r="15" spans="1:11" ht="20.100000000000001" customHeight="1" x14ac:dyDescent="0.25">
      <c r="A15" s="79"/>
      <c r="B15" s="272" t="s">
        <v>586</v>
      </c>
      <c r="C15" s="184" t="s">
        <v>587</v>
      </c>
      <c r="D15" s="273">
        <v>1006</v>
      </c>
      <c r="E15" s="349">
        <v>598074</v>
      </c>
      <c r="F15" s="504">
        <v>774315</v>
      </c>
      <c r="G15" s="537">
        <v>774315</v>
      </c>
      <c r="H15" s="504">
        <v>654939</v>
      </c>
      <c r="I15" s="536">
        <f t="shared" si="0"/>
        <v>0.84583018538966703</v>
      </c>
      <c r="J15" s="13">
        <v>654939</v>
      </c>
    </row>
    <row r="16" spans="1:11" ht="20.100000000000001" customHeight="1" x14ac:dyDescent="0.25">
      <c r="A16" s="79"/>
      <c r="B16" s="272" t="s">
        <v>588</v>
      </c>
      <c r="C16" s="184" t="s">
        <v>589</v>
      </c>
      <c r="D16" s="273">
        <v>1007</v>
      </c>
      <c r="E16" s="349"/>
      <c r="F16" s="504"/>
      <c r="G16" s="537"/>
      <c r="H16" s="504"/>
      <c r="I16" s="573" t="str">
        <f t="shared" si="0"/>
        <v xml:space="preserve">  </v>
      </c>
    </row>
    <row r="17" spans="1:10" ht="20.100000000000001" customHeight="1" x14ac:dyDescent="0.25">
      <c r="A17" s="79"/>
      <c r="B17" s="272">
        <v>62</v>
      </c>
      <c r="C17" s="184" t="s">
        <v>590</v>
      </c>
      <c r="D17" s="273">
        <v>1008</v>
      </c>
      <c r="E17" s="349"/>
      <c r="F17" s="504"/>
      <c r="G17" s="537"/>
      <c r="H17" s="504"/>
      <c r="I17" s="573" t="str">
        <f t="shared" si="0"/>
        <v xml:space="preserve">  </v>
      </c>
    </row>
    <row r="18" spans="1:10" ht="20.100000000000001" customHeight="1" x14ac:dyDescent="0.25">
      <c r="A18" s="79"/>
      <c r="B18" s="272">
        <v>630</v>
      </c>
      <c r="C18" s="184" t="s">
        <v>591</v>
      </c>
      <c r="D18" s="273">
        <v>1009</v>
      </c>
      <c r="E18" s="349"/>
      <c r="F18" s="504">
        <v>300</v>
      </c>
      <c r="G18" s="537">
        <v>300</v>
      </c>
      <c r="H18" s="504">
        <v>112</v>
      </c>
      <c r="I18" s="573">
        <f t="shared" si="0"/>
        <v>0.37333333333333335</v>
      </c>
      <c r="J18" s="13">
        <v>112</v>
      </c>
    </row>
    <row r="19" spans="1:10" ht="20.100000000000001" customHeight="1" x14ac:dyDescent="0.25">
      <c r="A19" s="79"/>
      <c r="B19" s="272">
        <v>631</v>
      </c>
      <c r="C19" s="184" t="s">
        <v>592</v>
      </c>
      <c r="D19" s="273">
        <v>1010</v>
      </c>
      <c r="E19" s="349">
        <v>135</v>
      </c>
      <c r="F19" s="504">
        <v>380</v>
      </c>
      <c r="G19" s="537">
        <v>380</v>
      </c>
      <c r="H19" s="504">
        <v>153</v>
      </c>
      <c r="I19" s="573">
        <f t="shared" si="0"/>
        <v>0.4026315789473684</v>
      </c>
      <c r="J19" s="13">
        <v>-153</v>
      </c>
    </row>
    <row r="20" spans="1:10" ht="20.100000000000001" customHeight="1" x14ac:dyDescent="0.25">
      <c r="A20" s="79"/>
      <c r="B20" s="272" t="s">
        <v>593</v>
      </c>
      <c r="C20" s="184" t="s">
        <v>594</v>
      </c>
      <c r="D20" s="273">
        <v>1011</v>
      </c>
      <c r="E20" s="349">
        <v>18118</v>
      </c>
      <c r="F20" s="504">
        <v>20000</v>
      </c>
      <c r="G20" s="537">
        <v>20000</v>
      </c>
      <c r="H20" s="504">
        <v>12504</v>
      </c>
      <c r="I20" s="536">
        <f t="shared" si="0"/>
        <v>0.62519999999999998</v>
      </c>
      <c r="J20" s="13">
        <f>628+11876</f>
        <v>12504</v>
      </c>
    </row>
    <row r="21" spans="1:10" ht="25.5" customHeight="1" x14ac:dyDescent="0.25">
      <c r="A21" s="79"/>
      <c r="B21" s="272" t="s">
        <v>595</v>
      </c>
      <c r="C21" s="184" t="s">
        <v>596</v>
      </c>
      <c r="D21" s="273">
        <v>1012</v>
      </c>
      <c r="E21" s="349">
        <v>378</v>
      </c>
      <c r="F21" s="504">
        <v>3260</v>
      </c>
      <c r="G21" s="537">
        <v>3260</v>
      </c>
      <c r="H21" s="504"/>
      <c r="I21" s="536"/>
    </row>
    <row r="22" spans="1:10" ht="20.100000000000001" customHeight="1" x14ac:dyDescent="0.25">
      <c r="A22" s="79"/>
      <c r="B22" s="277"/>
      <c r="C22" s="278" t="s">
        <v>597</v>
      </c>
      <c r="D22" s="279">
        <v>1013</v>
      </c>
      <c r="E22" s="348">
        <f>E23+E24+E25+E29+E30+E31+E32+E33</f>
        <v>629826</v>
      </c>
      <c r="F22" s="504">
        <f>F23+F24+F25+F29+F30+F31+F32+F33</f>
        <v>775334</v>
      </c>
      <c r="G22" s="537">
        <f>G23+G24+G25+G29+G30+G31+G32+G33</f>
        <v>775334</v>
      </c>
      <c r="H22" s="504">
        <f>H23+H24+H25+H29+H30+H31+H32+H33</f>
        <v>700541</v>
      </c>
      <c r="I22" s="538">
        <f t="shared" si="0"/>
        <v>0.90353447675453413</v>
      </c>
    </row>
    <row r="23" spans="1:10" ht="20.100000000000001" customHeight="1" x14ac:dyDescent="0.25">
      <c r="A23" s="79"/>
      <c r="B23" s="272">
        <v>50</v>
      </c>
      <c r="C23" s="184" t="s">
        <v>598</v>
      </c>
      <c r="D23" s="273">
        <v>1014</v>
      </c>
      <c r="E23" s="349">
        <v>355</v>
      </c>
      <c r="F23" s="504">
        <v>900</v>
      </c>
      <c r="G23" s="537">
        <v>900</v>
      </c>
      <c r="H23" s="504">
        <v>379</v>
      </c>
      <c r="I23" s="536">
        <f t="shared" si="0"/>
        <v>0.4211111111111111</v>
      </c>
      <c r="J23" s="13">
        <v>379</v>
      </c>
    </row>
    <row r="24" spans="1:10" ht="20.100000000000001" customHeight="1" x14ac:dyDescent="0.25">
      <c r="A24" s="79"/>
      <c r="B24" s="272">
        <v>51</v>
      </c>
      <c r="C24" s="184" t="s">
        <v>599</v>
      </c>
      <c r="D24" s="273">
        <v>1015</v>
      </c>
      <c r="E24" s="349">
        <v>96285</v>
      </c>
      <c r="F24" s="504">
        <v>165210</v>
      </c>
      <c r="G24" s="537">
        <v>165210</v>
      </c>
      <c r="H24" s="504">
        <v>119396</v>
      </c>
      <c r="I24" s="536">
        <f t="shared" si="0"/>
        <v>0.72269233097270136</v>
      </c>
      <c r="J24" s="13">
        <v>119396</v>
      </c>
    </row>
    <row r="25" spans="1:10" ht="25.5" customHeight="1" x14ac:dyDescent="0.25">
      <c r="A25" s="79"/>
      <c r="B25" s="272">
        <v>52</v>
      </c>
      <c r="C25" s="184" t="s">
        <v>600</v>
      </c>
      <c r="D25" s="273">
        <v>1016</v>
      </c>
      <c r="E25" s="348">
        <f>E26+E27+E28</f>
        <v>436859</v>
      </c>
      <c r="F25" s="504">
        <f>F26+F27+F28</f>
        <v>498224</v>
      </c>
      <c r="G25" s="537">
        <f>G26+G27+G28</f>
        <v>498224</v>
      </c>
      <c r="H25" s="537">
        <f>H26+H27+H28</f>
        <v>497772</v>
      </c>
      <c r="I25" s="536">
        <f t="shared" si="0"/>
        <v>0.9990927775458428</v>
      </c>
      <c r="J25" s="13">
        <v>497772</v>
      </c>
    </row>
    <row r="26" spans="1:10" ht="20.100000000000001" customHeight="1" x14ac:dyDescent="0.25">
      <c r="A26" s="79"/>
      <c r="B26" s="272">
        <v>520</v>
      </c>
      <c r="C26" s="184" t="s">
        <v>601</v>
      </c>
      <c r="D26" s="273">
        <v>1017</v>
      </c>
      <c r="E26" s="349">
        <v>362768</v>
      </c>
      <c r="F26" s="504">
        <v>406800</v>
      </c>
      <c r="G26" s="537">
        <v>406800</v>
      </c>
      <c r="H26" s="504">
        <v>406196</v>
      </c>
      <c r="I26" s="536">
        <f t="shared" si="0"/>
        <v>0.9985152409046214</v>
      </c>
      <c r="J26" s="13">
        <v>410196</v>
      </c>
    </row>
    <row r="27" spans="1:10" ht="20.100000000000001" customHeight="1" x14ac:dyDescent="0.25">
      <c r="A27" s="79"/>
      <c r="B27" s="272">
        <v>521</v>
      </c>
      <c r="C27" s="184" t="s">
        <v>602</v>
      </c>
      <c r="D27" s="273">
        <v>1018</v>
      </c>
      <c r="E27" s="349">
        <v>58309</v>
      </c>
      <c r="F27" s="504">
        <v>62674</v>
      </c>
      <c r="G27" s="537">
        <v>62674</v>
      </c>
      <c r="H27" s="504">
        <v>62087</v>
      </c>
      <c r="I27" s="536">
        <f t="shared" si="0"/>
        <v>0.99063407473593512</v>
      </c>
      <c r="J27" s="13">
        <v>62087</v>
      </c>
    </row>
    <row r="28" spans="1:10" ht="20.100000000000001" customHeight="1" x14ac:dyDescent="0.25">
      <c r="A28" s="79"/>
      <c r="B28" s="272" t="s">
        <v>603</v>
      </c>
      <c r="C28" s="184" t="s">
        <v>604</v>
      </c>
      <c r="D28" s="273">
        <v>1019</v>
      </c>
      <c r="E28" s="349">
        <v>15782</v>
      </c>
      <c r="F28" s="504">
        <v>28750</v>
      </c>
      <c r="G28" s="537">
        <v>28750</v>
      </c>
      <c r="H28" s="504">
        <v>29489</v>
      </c>
      <c r="I28" s="536">
        <f t="shared" si="0"/>
        <v>1.025704347826087</v>
      </c>
      <c r="J28" s="13">
        <f>J25-J26-J27</f>
        <v>25489</v>
      </c>
    </row>
    <row r="29" spans="1:10" ht="20.100000000000001" customHeight="1" x14ac:dyDescent="0.25">
      <c r="A29" s="79"/>
      <c r="B29" s="272">
        <v>540</v>
      </c>
      <c r="C29" s="184" t="s">
        <v>605</v>
      </c>
      <c r="D29" s="273">
        <v>1020</v>
      </c>
      <c r="E29" s="349">
        <v>24866</v>
      </c>
      <c r="F29" s="504">
        <v>30000</v>
      </c>
      <c r="G29" s="537">
        <v>30000</v>
      </c>
      <c r="H29" s="504">
        <v>24995</v>
      </c>
      <c r="I29" s="536">
        <f t="shared" si="0"/>
        <v>0.83316666666666672</v>
      </c>
      <c r="J29" s="13">
        <v>346</v>
      </c>
    </row>
    <row r="30" spans="1:10" ht="25.5" customHeight="1" x14ac:dyDescent="0.25">
      <c r="A30" s="79"/>
      <c r="B30" s="272" t="s">
        <v>606</v>
      </c>
      <c r="C30" s="184" t="s">
        <v>607</v>
      </c>
      <c r="D30" s="273">
        <v>1021</v>
      </c>
      <c r="E30" s="349">
        <v>292</v>
      </c>
      <c r="F30" s="504">
        <v>1000</v>
      </c>
      <c r="G30" s="537">
        <v>1000</v>
      </c>
      <c r="H30" s="504"/>
      <c r="I30" s="536"/>
    </row>
    <row r="31" spans="1:10" ht="20.100000000000001" customHeight="1" x14ac:dyDescent="0.25">
      <c r="A31" s="79"/>
      <c r="B31" s="272">
        <v>53</v>
      </c>
      <c r="C31" s="184" t="s">
        <v>608</v>
      </c>
      <c r="D31" s="273">
        <v>1022</v>
      </c>
      <c r="E31" s="349">
        <v>9112</v>
      </c>
      <c r="F31" s="504">
        <v>30000</v>
      </c>
      <c r="G31" s="537">
        <v>30000</v>
      </c>
      <c r="H31" s="504">
        <v>12361</v>
      </c>
      <c r="I31" s="536">
        <f t="shared" si="0"/>
        <v>0.41203333333333331</v>
      </c>
      <c r="J31" s="13">
        <v>12361</v>
      </c>
    </row>
    <row r="32" spans="1:10" ht="20.100000000000001" customHeight="1" x14ac:dyDescent="0.25">
      <c r="A32" s="79"/>
      <c r="B32" s="272" t="s">
        <v>609</v>
      </c>
      <c r="C32" s="184" t="s">
        <v>610</v>
      </c>
      <c r="D32" s="273">
        <v>1023</v>
      </c>
      <c r="E32" s="349">
        <v>27468</v>
      </c>
      <c r="F32" s="504">
        <v>20000</v>
      </c>
      <c r="G32" s="537">
        <v>20000</v>
      </c>
      <c r="H32" s="504"/>
      <c r="I32" s="536">
        <f t="shared" si="0"/>
        <v>0</v>
      </c>
    </row>
    <row r="33" spans="1:10" ht="20.100000000000001" customHeight="1" x14ac:dyDescent="0.25">
      <c r="A33" s="79"/>
      <c r="B33" s="272">
        <v>55</v>
      </c>
      <c r="C33" s="184" t="s">
        <v>611</v>
      </c>
      <c r="D33" s="273">
        <v>1024</v>
      </c>
      <c r="E33" s="349">
        <v>34589</v>
      </c>
      <c r="F33" s="504">
        <v>30000</v>
      </c>
      <c r="G33" s="537">
        <v>30000</v>
      </c>
      <c r="H33" s="504">
        <v>45638</v>
      </c>
      <c r="I33" s="536">
        <f t="shared" si="0"/>
        <v>1.5212666666666668</v>
      </c>
      <c r="J33" s="13">
        <v>45638</v>
      </c>
    </row>
    <row r="34" spans="1:10" ht="20.100000000000001" customHeight="1" x14ac:dyDescent="0.25">
      <c r="A34" s="79"/>
      <c r="B34" s="277"/>
      <c r="C34" s="278" t="s">
        <v>612</v>
      </c>
      <c r="D34" s="279">
        <v>1025</v>
      </c>
      <c r="E34" s="348"/>
      <c r="F34" s="504">
        <f>F9-F22</f>
        <v>23061</v>
      </c>
      <c r="G34" s="537">
        <f>G9-G22</f>
        <v>23061</v>
      </c>
      <c r="H34" s="504"/>
      <c r="I34" s="538"/>
    </row>
    <row r="35" spans="1:10" ht="20.100000000000001" customHeight="1" x14ac:dyDescent="0.25">
      <c r="A35" s="79"/>
      <c r="B35" s="277"/>
      <c r="C35" s="278" t="s">
        <v>613</v>
      </c>
      <c r="D35" s="279">
        <v>1026</v>
      </c>
      <c r="E35" s="349">
        <v>12791</v>
      </c>
      <c r="F35" s="504"/>
      <c r="G35" s="537"/>
      <c r="H35" s="530">
        <f>H22-H9</f>
        <v>32493</v>
      </c>
      <c r="I35" s="538" t="str">
        <f t="shared" si="0"/>
        <v xml:space="preserve">  </v>
      </c>
    </row>
    <row r="36" spans="1:10" ht="20.100000000000001" customHeight="1" x14ac:dyDescent="0.25">
      <c r="A36" s="79"/>
      <c r="B36" s="603"/>
      <c r="C36" s="280" t="s">
        <v>614</v>
      </c>
      <c r="D36" s="605">
        <v>1027</v>
      </c>
      <c r="E36" s="631">
        <f>E38+E39+E40+E41</f>
        <v>23546</v>
      </c>
      <c r="F36" s="629">
        <f>F38+F39+F40+F41</f>
        <v>25208</v>
      </c>
      <c r="G36" s="637">
        <f>G38+G39+G40+G41</f>
        <v>25208</v>
      </c>
      <c r="H36" s="629">
        <f>H38+H39+H40+H41</f>
        <v>30205</v>
      </c>
      <c r="I36" s="620">
        <f t="shared" si="0"/>
        <v>1.1982307204062201</v>
      </c>
    </row>
    <row r="37" spans="1:10" ht="14.25" customHeight="1" x14ac:dyDescent="0.25">
      <c r="A37" s="79"/>
      <c r="B37" s="603"/>
      <c r="C37" s="276" t="s">
        <v>615</v>
      </c>
      <c r="D37" s="605"/>
      <c r="E37" s="632"/>
      <c r="F37" s="630"/>
      <c r="G37" s="638"/>
      <c r="H37" s="630"/>
      <c r="I37" s="620" t="str">
        <f t="shared" si="0"/>
        <v xml:space="preserve">  </v>
      </c>
    </row>
    <row r="38" spans="1:10" ht="24" customHeight="1" x14ac:dyDescent="0.25">
      <c r="A38" s="79"/>
      <c r="B38" s="272" t="s">
        <v>616</v>
      </c>
      <c r="C38" s="184" t="s">
        <v>617</v>
      </c>
      <c r="D38" s="273">
        <v>1028</v>
      </c>
      <c r="E38" s="349"/>
      <c r="F38" s="504"/>
      <c r="G38" s="537"/>
      <c r="H38" s="504"/>
      <c r="I38" s="593" t="str">
        <f t="shared" si="0"/>
        <v xml:space="preserve">  </v>
      </c>
    </row>
    <row r="39" spans="1:10" ht="20.100000000000001" customHeight="1" x14ac:dyDescent="0.25">
      <c r="A39" s="79"/>
      <c r="B39" s="272">
        <v>662</v>
      </c>
      <c r="C39" s="184" t="s">
        <v>618</v>
      </c>
      <c r="D39" s="273">
        <v>1029</v>
      </c>
      <c r="E39" s="349">
        <v>22998</v>
      </c>
      <c r="F39" s="504">
        <v>25200</v>
      </c>
      <c r="G39" s="537">
        <v>25200</v>
      </c>
      <c r="H39" s="504">
        <v>29880</v>
      </c>
      <c r="I39" s="593">
        <f t="shared" si="0"/>
        <v>1.1857142857142857</v>
      </c>
      <c r="J39" s="13">
        <v>29880</v>
      </c>
    </row>
    <row r="40" spans="1:10" ht="20.100000000000001" customHeight="1" x14ac:dyDescent="0.25">
      <c r="A40" s="79"/>
      <c r="B40" s="272" t="s">
        <v>126</v>
      </c>
      <c r="C40" s="184" t="s">
        <v>619</v>
      </c>
      <c r="D40" s="273">
        <v>1030</v>
      </c>
      <c r="E40" s="349">
        <v>548</v>
      </c>
      <c r="F40" s="504">
        <v>8</v>
      </c>
      <c r="G40" s="537">
        <v>8</v>
      </c>
      <c r="H40" s="504">
        <v>325</v>
      </c>
      <c r="I40" s="536"/>
      <c r="J40" s="13">
        <v>325</v>
      </c>
    </row>
    <row r="41" spans="1:10" ht="20.100000000000001" customHeight="1" x14ac:dyDescent="0.25">
      <c r="A41" s="79"/>
      <c r="B41" s="272" t="s">
        <v>620</v>
      </c>
      <c r="C41" s="184" t="s">
        <v>621</v>
      </c>
      <c r="D41" s="273">
        <v>1031</v>
      </c>
      <c r="E41" s="349"/>
      <c r="F41" s="504"/>
      <c r="G41" s="537"/>
      <c r="H41" s="504"/>
      <c r="I41" s="536" t="str">
        <f t="shared" si="0"/>
        <v xml:space="preserve">  </v>
      </c>
    </row>
    <row r="42" spans="1:10" ht="20.100000000000001" customHeight="1" x14ac:dyDescent="0.25">
      <c r="A42" s="79"/>
      <c r="B42" s="603"/>
      <c r="C42" s="280" t="s">
        <v>622</v>
      </c>
      <c r="D42" s="605">
        <v>1032</v>
      </c>
      <c r="E42" s="631">
        <v>21432</v>
      </c>
      <c r="F42" s="629">
        <f>F44+F45+F46+F47</f>
        <v>30030</v>
      </c>
      <c r="G42" s="637">
        <f>G44+G45+G46+G47</f>
        <v>30030</v>
      </c>
      <c r="H42" s="637">
        <f>H44+H45+H46+H47</f>
        <v>21188</v>
      </c>
      <c r="I42" s="620">
        <f t="shared" si="0"/>
        <v>0.70556110556110552</v>
      </c>
    </row>
    <row r="43" spans="1:10" ht="20.100000000000001" customHeight="1" x14ac:dyDescent="0.25">
      <c r="A43" s="79"/>
      <c r="B43" s="603"/>
      <c r="C43" s="276" t="s">
        <v>623</v>
      </c>
      <c r="D43" s="605"/>
      <c r="E43" s="632"/>
      <c r="F43" s="630"/>
      <c r="G43" s="638"/>
      <c r="H43" s="638"/>
      <c r="I43" s="620" t="str">
        <f t="shared" si="0"/>
        <v xml:space="preserve">  </v>
      </c>
    </row>
    <row r="44" spans="1:10" ht="27.75" customHeight="1" x14ac:dyDescent="0.25">
      <c r="A44" s="79"/>
      <c r="B44" s="272" t="s">
        <v>624</v>
      </c>
      <c r="C44" s="184" t="s">
        <v>625</v>
      </c>
      <c r="D44" s="273">
        <v>1033</v>
      </c>
      <c r="E44" s="349"/>
      <c r="F44" s="504"/>
      <c r="G44" s="537"/>
      <c r="H44" s="504"/>
      <c r="I44" s="536" t="str">
        <f t="shared" si="0"/>
        <v xml:space="preserve">  </v>
      </c>
    </row>
    <row r="45" spans="1:10" ht="20.100000000000001" customHeight="1" x14ac:dyDescent="0.25">
      <c r="A45" s="79"/>
      <c r="B45" s="272">
        <v>562</v>
      </c>
      <c r="C45" s="184" t="s">
        <v>626</v>
      </c>
      <c r="D45" s="273">
        <v>1034</v>
      </c>
      <c r="E45" s="349">
        <v>20559</v>
      </c>
      <c r="F45" s="504">
        <v>30000</v>
      </c>
      <c r="G45" s="537">
        <v>30000</v>
      </c>
      <c r="H45" s="504">
        <v>20538</v>
      </c>
      <c r="I45" s="536">
        <f t="shared" si="0"/>
        <v>0.68459999999999999</v>
      </c>
      <c r="J45" s="13">
        <v>20538</v>
      </c>
    </row>
    <row r="46" spans="1:10" ht="20.100000000000001" customHeight="1" x14ac:dyDescent="0.25">
      <c r="A46" s="79"/>
      <c r="B46" s="272" t="s">
        <v>127</v>
      </c>
      <c r="C46" s="184" t="s">
        <v>627</v>
      </c>
      <c r="D46" s="273">
        <v>1035</v>
      </c>
      <c r="E46" s="349">
        <v>21</v>
      </c>
      <c r="F46" s="504">
        <v>15</v>
      </c>
      <c r="G46" s="537">
        <v>15</v>
      </c>
      <c r="H46" s="504">
        <v>104</v>
      </c>
      <c r="I46" s="573">
        <f t="shared" si="0"/>
        <v>6.9333333333333336</v>
      </c>
      <c r="J46" s="13">
        <v>104</v>
      </c>
    </row>
    <row r="47" spans="1:10" ht="20.100000000000001" customHeight="1" x14ac:dyDescent="0.25">
      <c r="A47" s="79"/>
      <c r="B47" s="272" t="s">
        <v>628</v>
      </c>
      <c r="C47" s="184" t="s">
        <v>629</v>
      </c>
      <c r="D47" s="273">
        <v>1036</v>
      </c>
      <c r="E47" s="349">
        <v>852</v>
      </c>
      <c r="F47" s="504">
        <v>15</v>
      </c>
      <c r="G47" s="537">
        <v>15</v>
      </c>
      <c r="H47" s="504">
        <v>546</v>
      </c>
      <c r="I47" s="573">
        <f t="shared" si="0"/>
        <v>36.4</v>
      </c>
      <c r="J47" s="13">
        <v>546</v>
      </c>
    </row>
    <row r="48" spans="1:10" ht="20.100000000000001" customHeight="1" x14ac:dyDescent="0.25">
      <c r="A48" s="79"/>
      <c r="B48" s="272"/>
      <c r="C48" s="175" t="s">
        <v>630</v>
      </c>
      <c r="D48" s="273">
        <v>1037</v>
      </c>
      <c r="E48" s="349">
        <f>E36-E42</f>
        <v>2114</v>
      </c>
      <c r="F48" s="504"/>
      <c r="G48" s="539"/>
      <c r="H48" s="504">
        <f t="shared" ref="H48" si="1">H36-H42</f>
        <v>9017</v>
      </c>
      <c r="I48" s="573" t="str">
        <f t="shared" si="0"/>
        <v xml:space="preserve">  </v>
      </c>
    </row>
    <row r="49" spans="1:10" ht="20.100000000000001" customHeight="1" x14ac:dyDescent="0.25">
      <c r="A49" s="79"/>
      <c r="B49" s="272"/>
      <c r="C49" s="175" t="s">
        <v>631</v>
      </c>
      <c r="D49" s="273">
        <v>1038</v>
      </c>
      <c r="E49" s="348"/>
      <c r="F49" s="504">
        <f>F42-F36</f>
        <v>4822</v>
      </c>
      <c r="G49" s="537">
        <f>G42-G36</f>
        <v>4822</v>
      </c>
      <c r="H49" s="504"/>
      <c r="I49" s="536"/>
    </row>
    <row r="50" spans="1:10" ht="34.5" customHeight="1" x14ac:dyDescent="0.25">
      <c r="A50" s="79"/>
      <c r="B50" s="272" t="s">
        <v>632</v>
      </c>
      <c r="C50" s="175" t="s">
        <v>633</v>
      </c>
      <c r="D50" s="273">
        <v>1039</v>
      </c>
      <c r="E50" s="349">
        <v>105431</v>
      </c>
      <c r="F50" s="504">
        <v>60000</v>
      </c>
      <c r="G50" s="537">
        <v>60000</v>
      </c>
      <c r="H50" s="504">
        <v>96458</v>
      </c>
      <c r="I50" s="541">
        <f t="shared" si="0"/>
        <v>1.6076333333333332</v>
      </c>
      <c r="J50" s="13">
        <v>4</v>
      </c>
    </row>
    <row r="51" spans="1:10" ht="35.25" customHeight="1" x14ac:dyDescent="0.25">
      <c r="A51" s="79"/>
      <c r="B51" s="272" t="s">
        <v>634</v>
      </c>
      <c r="C51" s="175" t="s">
        <v>635</v>
      </c>
      <c r="D51" s="273">
        <v>1040</v>
      </c>
      <c r="E51" s="349">
        <v>91938</v>
      </c>
      <c r="F51" s="504">
        <v>70000</v>
      </c>
      <c r="G51" s="537">
        <v>70000</v>
      </c>
      <c r="H51" s="504">
        <v>65831</v>
      </c>
      <c r="I51" s="536">
        <f t="shared" si="0"/>
        <v>0.94044285714285714</v>
      </c>
    </row>
    <row r="52" spans="1:10" ht="20.100000000000001" customHeight="1" x14ac:dyDescent="0.25">
      <c r="A52" s="79"/>
      <c r="B52" s="277">
        <v>67</v>
      </c>
      <c r="C52" s="278" t="s">
        <v>636</v>
      </c>
      <c r="D52" s="279">
        <v>1041</v>
      </c>
      <c r="E52" s="349">
        <v>7318</v>
      </c>
      <c r="F52" s="504">
        <v>14000</v>
      </c>
      <c r="G52" s="537">
        <v>14000</v>
      </c>
      <c r="H52" s="530">
        <v>4209</v>
      </c>
      <c r="I52" s="538">
        <f t="shared" si="0"/>
        <v>0.30064285714285716</v>
      </c>
      <c r="J52" s="13">
        <v>4209</v>
      </c>
    </row>
    <row r="53" spans="1:10" ht="20.100000000000001" customHeight="1" x14ac:dyDescent="0.25">
      <c r="A53" s="79"/>
      <c r="B53" s="277">
        <v>57</v>
      </c>
      <c r="C53" s="278" t="s">
        <v>637</v>
      </c>
      <c r="D53" s="279">
        <v>1042</v>
      </c>
      <c r="E53" s="349">
        <v>1605</v>
      </c>
      <c r="F53" s="504">
        <v>10000</v>
      </c>
      <c r="G53" s="537">
        <v>10000</v>
      </c>
      <c r="H53" s="530">
        <v>2492</v>
      </c>
      <c r="I53" s="538">
        <f t="shared" si="0"/>
        <v>0.2492</v>
      </c>
      <c r="J53" s="13">
        <v>2492</v>
      </c>
    </row>
    <row r="54" spans="1:10" ht="20.100000000000001" customHeight="1" x14ac:dyDescent="0.25">
      <c r="A54" s="79"/>
      <c r="B54" s="603"/>
      <c r="C54" s="280" t="s">
        <v>638</v>
      </c>
      <c r="D54" s="605">
        <v>1043</v>
      </c>
      <c r="E54" s="631">
        <f>E9+E36+E50+E52</f>
        <v>753330</v>
      </c>
      <c r="F54" s="629">
        <f>F9+F36+F50+F52</f>
        <v>897603</v>
      </c>
      <c r="G54" s="637">
        <f>G9+G36+G50+G52</f>
        <v>897603</v>
      </c>
      <c r="H54" s="637">
        <f>H9+H36+H50+H52</f>
        <v>798920</v>
      </c>
      <c r="I54" s="620">
        <f t="shared" si="0"/>
        <v>0.89005941379429432</v>
      </c>
    </row>
    <row r="55" spans="1:10" ht="12" customHeight="1" x14ac:dyDescent="0.25">
      <c r="A55" s="79"/>
      <c r="B55" s="603"/>
      <c r="C55" s="276" t="s">
        <v>639</v>
      </c>
      <c r="D55" s="605"/>
      <c r="E55" s="632"/>
      <c r="F55" s="630"/>
      <c r="G55" s="638"/>
      <c r="H55" s="638"/>
      <c r="I55" s="620" t="str">
        <f t="shared" si="0"/>
        <v xml:space="preserve">  </v>
      </c>
    </row>
    <row r="56" spans="1:10" ht="20.100000000000001" customHeight="1" x14ac:dyDescent="0.25">
      <c r="A56" s="79"/>
      <c r="B56" s="603"/>
      <c r="C56" s="280" t="s">
        <v>640</v>
      </c>
      <c r="D56" s="605">
        <v>1044</v>
      </c>
      <c r="E56" s="631">
        <f>E22+E42+E51+E53</f>
        <v>744801</v>
      </c>
      <c r="F56" s="629">
        <f>F22+F42+F51+F53</f>
        <v>885364</v>
      </c>
      <c r="G56" s="637">
        <f>G22+G42+G51+G53</f>
        <v>885364</v>
      </c>
      <c r="H56" s="629">
        <f>H22+H42+H51+H53</f>
        <v>790052</v>
      </c>
      <c r="I56" s="620">
        <f t="shared" si="0"/>
        <v>0.89234710243470483</v>
      </c>
    </row>
    <row r="57" spans="1:10" ht="13.5" customHeight="1" x14ac:dyDescent="0.25">
      <c r="A57" s="79"/>
      <c r="B57" s="603"/>
      <c r="C57" s="276" t="s">
        <v>641</v>
      </c>
      <c r="D57" s="605"/>
      <c r="E57" s="632"/>
      <c r="F57" s="630"/>
      <c r="G57" s="638"/>
      <c r="H57" s="630"/>
      <c r="I57" s="620" t="str">
        <f t="shared" si="0"/>
        <v xml:space="preserve">  </v>
      </c>
    </row>
    <row r="58" spans="1:10" ht="20.100000000000001" customHeight="1" x14ac:dyDescent="0.25">
      <c r="A58" s="79"/>
      <c r="B58" s="272"/>
      <c r="C58" s="175" t="s">
        <v>642</v>
      </c>
      <c r="D58" s="273">
        <v>1045</v>
      </c>
      <c r="E58" s="348">
        <f>E54-E56</f>
        <v>8529</v>
      </c>
      <c r="F58" s="504">
        <f>F54-F56</f>
        <v>12239</v>
      </c>
      <c r="G58" s="537">
        <f>G54-G56</f>
        <v>12239</v>
      </c>
      <c r="H58" s="504">
        <f>H54-H56</f>
        <v>8868</v>
      </c>
      <c r="I58" s="536">
        <f>H58/G58</f>
        <v>0.72456900073535424</v>
      </c>
    </row>
    <row r="59" spans="1:10" ht="20.100000000000001" customHeight="1" x14ac:dyDescent="0.25">
      <c r="A59" s="79"/>
      <c r="B59" s="272"/>
      <c r="C59" s="175" t="s">
        <v>643</v>
      </c>
      <c r="D59" s="273">
        <v>1046</v>
      </c>
      <c r="E59" s="349"/>
      <c r="F59" s="504"/>
      <c r="G59" s="537"/>
      <c r="H59" s="504"/>
      <c r="I59" s="540"/>
    </row>
    <row r="60" spans="1:10" ht="41.25" customHeight="1" x14ac:dyDescent="0.25">
      <c r="A60" s="79"/>
      <c r="B60" s="272" t="s">
        <v>92</v>
      </c>
      <c r="C60" s="175" t="s">
        <v>644</v>
      </c>
      <c r="D60" s="273">
        <v>1047</v>
      </c>
      <c r="E60" s="349"/>
      <c r="F60" s="504"/>
      <c r="G60" s="537"/>
      <c r="H60" s="504"/>
      <c r="I60" s="536" t="str">
        <f t="shared" si="0"/>
        <v xml:space="preserve">  </v>
      </c>
    </row>
    <row r="61" spans="1:10" ht="45" customHeight="1" x14ac:dyDescent="0.25">
      <c r="A61" s="79"/>
      <c r="B61" s="272" t="s">
        <v>645</v>
      </c>
      <c r="C61" s="175" t="s">
        <v>646</v>
      </c>
      <c r="D61" s="273">
        <v>1048</v>
      </c>
      <c r="E61" s="349">
        <v>1223</v>
      </c>
      <c r="F61" s="504">
        <v>2000</v>
      </c>
      <c r="G61" s="537">
        <v>2000</v>
      </c>
      <c r="H61" s="504">
        <v>2604</v>
      </c>
      <c r="I61" s="536">
        <f t="shared" si="0"/>
        <v>1.302</v>
      </c>
      <c r="J61" s="13">
        <f>2841-237</f>
        <v>2604</v>
      </c>
    </row>
    <row r="62" spans="1:10" ht="20.100000000000001" customHeight="1" x14ac:dyDescent="0.25">
      <c r="A62" s="79"/>
      <c r="B62" s="635"/>
      <c r="C62" s="180" t="s">
        <v>647</v>
      </c>
      <c r="D62" s="636">
        <v>1049</v>
      </c>
      <c r="E62" s="631">
        <f>E58-E59+E60-E61</f>
        <v>7306</v>
      </c>
      <c r="F62" s="629">
        <f>F58-F59+F60-F61</f>
        <v>10239</v>
      </c>
      <c r="G62" s="637">
        <f>G58-G59+G60-G61</f>
        <v>10239</v>
      </c>
      <c r="H62" s="637">
        <f>H58-H59+H60-H61</f>
        <v>6264</v>
      </c>
      <c r="I62" s="642">
        <f t="shared" si="0"/>
        <v>0.61177849399355411</v>
      </c>
    </row>
    <row r="63" spans="1:10" ht="12.75" customHeight="1" x14ac:dyDescent="0.25">
      <c r="A63" s="79"/>
      <c r="B63" s="635"/>
      <c r="C63" s="181" t="s">
        <v>668</v>
      </c>
      <c r="D63" s="636"/>
      <c r="E63" s="632"/>
      <c r="F63" s="630"/>
      <c r="G63" s="638"/>
      <c r="H63" s="638"/>
      <c r="I63" s="643"/>
    </row>
    <row r="64" spans="1:10" ht="20.100000000000001" customHeight="1" x14ac:dyDescent="0.25">
      <c r="A64" s="79"/>
      <c r="B64" s="635"/>
      <c r="C64" s="180" t="s">
        <v>648</v>
      </c>
      <c r="D64" s="636">
        <v>1050</v>
      </c>
      <c r="E64" s="633"/>
      <c r="F64" s="629"/>
      <c r="G64" s="637"/>
      <c r="H64" s="629"/>
      <c r="I64" s="641" t="str">
        <f t="shared" si="0"/>
        <v xml:space="preserve">  </v>
      </c>
    </row>
    <row r="65" spans="1:10" ht="14.25" customHeight="1" x14ac:dyDescent="0.25">
      <c r="A65" s="79"/>
      <c r="B65" s="635"/>
      <c r="C65" s="181" t="s">
        <v>649</v>
      </c>
      <c r="D65" s="636"/>
      <c r="E65" s="634"/>
      <c r="F65" s="630"/>
      <c r="G65" s="638"/>
      <c r="H65" s="630"/>
      <c r="I65" s="641" t="str">
        <f t="shared" si="0"/>
        <v xml:space="preserve">  </v>
      </c>
    </row>
    <row r="66" spans="1:10" ht="20.100000000000001" customHeight="1" x14ac:dyDescent="0.25">
      <c r="A66" s="79"/>
      <c r="B66" s="272"/>
      <c r="C66" s="175" t="s">
        <v>650</v>
      </c>
      <c r="D66" s="273"/>
      <c r="E66" s="349"/>
      <c r="F66" s="504"/>
      <c r="G66" s="537"/>
      <c r="H66" s="504"/>
      <c r="I66" s="536" t="str">
        <f t="shared" si="0"/>
        <v xml:space="preserve">  </v>
      </c>
    </row>
    <row r="67" spans="1:10" ht="20.100000000000001" customHeight="1" x14ac:dyDescent="0.25">
      <c r="A67" s="79"/>
      <c r="B67" s="272">
        <v>721</v>
      </c>
      <c r="C67" s="184" t="s">
        <v>651</v>
      </c>
      <c r="D67" s="273">
        <v>1051</v>
      </c>
      <c r="E67" s="349">
        <v>3786</v>
      </c>
      <c r="F67" s="504">
        <v>3000</v>
      </c>
      <c r="G67" s="537">
        <v>3000</v>
      </c>
      <c r="H67" s="504">
        <v>5124</v>
      </c>
      <c r="I67" s="536">
        <f>H67/G67</f>
        <v>1.708</v>
      </c>
      <c r="J67" s="13">
        <v>5124</v>
      </c>
    </row>
    <row r="68" spans="1:10" ht="20.100000000000001" customHeight="1" x14ac:dyDescent="0.25">
      <c r="A68" s="79"/>
      <c r="B68" s="272" t="s">
        <v>652</v>
      </c>
      <c r="C68" s="184" t="s">
        <v>653</v>
      </c>
      <c r="D68" s="273">
        <v>1052</v>
      </c>
      <c r="E68" s="349">
        <v>2469</v>
      </c>
      <c r="F68" s="504">
        <v>3000</v>
      </c>
      <c r="G68" s="537">
        <v>3000</v>
      </c>
      <c r="H68" s="504"/>
      <c r="I68" s="536"/>
    </row>
    <row r="69" spans="1:10" ht="20.100000000000001" customHeight="1" x14ac:dyDescent="0.25">
      <c r="A69" s="79"/>
      <c r="B69" s="272" t="s">
        <v>654</v>
      </c>
      <c r="C69" s="184" t="s">
        <v>655</v>
      </c>
      <c r="D69" s="273">
        <v>1053</v>
      </c>
      <c r="E69" s="349"/>
      <c r="F69" s="504"/>
      <c r="G69" s="537"/>
      <c r="H69" s="504"/>
      <c r="I69" s="536" t="str">
        <f t="shared" si="0"/>
        <v xml:space="preserve">  </v>
      </c>
    </row>
    <row r="70" spans="1:10" ht="20.100000000000001" customHeight="1" x14ac:dyDescent="0.25">
      <c r="A70" s="79"/>
      <c r="B70" s="272">
        <v>723</v>
      </c>
      <c r="C70" s="175" t="s">
        <v>656</v>
      </c>
      <c r="D70" s="273">
        <v>1054</v>
      </c>
      <c r="E70" s="349"/>
      <c r="F70" s="504"/>
      <c r="G70" s="537"/>
      <c r="H70" s="504"/>
      <c r="I70" s="536" t="str">
        <f t="shared" si="0"/>
        <v xml:space="preserve">  </v>
      </c>
    </row>
    <row r="71" spans="1:10" ht="20.100000000000001" customHeight="1" x14ac:dyDescent="0.25">
      <c r="A71" s="79"/>
      <c r="B71" s="603"/>
      <c r="C71" s="280" t="s">
        <v>657</v>
      </c>
      <c r="D71" s="605">
        <v>1055</v>
      </c>
      <c r="E71" s="631">
        <f>E62-E64-E67-E68+E69-E70</f>
        <v>1051</v>
      </c>
      <c r="F71" s="629">
        <f>F62-F64-F67-F68+F69-F70</f>
        <v>4239</v>
      </c>
      <c r="G71" s="637">
        <f>G62-G64-G67-G68+G69-G70</f>
        <v>4239</v>
      </c>
      <c r="H71" s="629">
        <f>H62-H64-H67-H68+H69-H70</f>
        <v>1140</v>
      </c>
      <c r="I71" s="620">
        <f>H71/G71</f>
        <v>0.26893135173389948</v>
      </c>
    </row>
    <row r="72" spans="1:10" ht="14.25" customHeight="1" x14ac:dyDescent="0.25">
      <c r="A72" s="79"/>
      <c r="B72" s="603"/>
      <c r="C72" s="276" t="s">
        <v>658</v>
      </c>
      <c r="D72" s="605"/>
      <c r="E72" s="632"/>
      <c r="F72" s="630"/>
      <c r="G72" s="638"/>
      <c r="H72" s="630"/>
      <c r="I72" s="620"/>
    </row>
    <row r="73" spans="1:10" ht="20.100000000000001" customHeight="1" x14ac:dyDescent="0.25">
      <c r="A73" s="79"/>
      <c r="B73" s="603"/>
      <c r="C73" s="280" t="s">
        <v>659</v>
      </c>
      <c r="D73" s="605">
        <v>1056</v>
      </c>
      <c r="E73" s="633"/>
      <c r="F73" s="629"/>
      <c r="G73" s="637"/>
      <c r="H73" s="639"/>
      <c r="I73" s="620" t="str">
        <f t="shared" si="0"/>
        <v xml:space="preserve">  </v>
      </c>
    </row>
    <row r="74" spans="1:10" ht="14.25" customHeight="1" x14ac:dyDescent="0.25">
      <c r="A74" s="79"/>
      <c r="B74" s="603"/>
      <c r="C74" s="276" t="s">
        <v>660</v>
      </c>
      <c r="D74" s="605"/>
      <c r="E74" s="634"/>
      <c r="F74" s="630"/>
      <c r="G74" s="638"/>
      <c r="H74" s="640"/>
      <c r="I74" s="620" t="str">
        <f t="shared" si="0"/>
        <v xml:space="preserve">  </v>
      </c>
    </row>
    <row r="75" spans="1:10" ht="20.100000000000001" customHeight="1" x14ac:dyDescent="0.25">
      <c r="A75" s="79"/>
      <c r="B75" s="272"/>
      <c r="C75" s="184" t="s">
        <v>661</v>
      </c>
      <c r="D75" s="273">
        <v>1057</v>
      </c>
      <c r="E75" s="349"/>
      <c r="F75" s="504"/>
      <c r="G75" s="537"/>
      <c r="H75" s="504"/>
      <c r="I75" s="536" t="str">
        <f t="shared" ref="I75:I81" si="2">IFERROR(H75/G75,"  ")</f>
        <v xml:space="preserve">  </v>
      </c>
    </row>
    <row r="76" spans="1:10" ht="20.100000000000001" customHeight="1" x14ac:dyDescent="0.25">
      <c r="A76" s="79"/>
      <c r="B76" s="272"/>
      <c r="C76" s="184" t="s">
        <v>662</v>
      </c>
      <c r="D76" s="273">
        <v>1058</v>
      </c>
      <c r="E76" s="349"/>
      <c r="F76" s="504"/>
      <c r="G76" s="537"/>
      <c r="H76" s="504"/>
      <c r="I76" s="536" t="str">
        <f t="shared" si="2"/>
        <v xml:space="preserve">  </v>
      </c>
    </row>
    <row r="77" spans="1:10" ht="20.100000000000001" customHeight="1" x14ac:dyDescent="0.25">
      <c r="A77" s="79"/>
      <c r="B77" s="272"/>
      <c r="C77" s="184" t="s">
        <v>663</v>
      </c>
      <c r="D77" s="273">
        <v>1059</v>
      </c>
      <c r="E77" s="349"/>
      <c r="F77" s="504"/>
      <c r="G77" s="537"/>
      <c r="H77" s="504"/>
      <c r="I77" s="536" t="str">
        <f t="shared" si="2"/>
        <v xml:space="preserve">  </v>
      </c>
    </row>
    <row r="78" spans="1:10" ht="20.100000000000001" customHeight="1" x14ac:dyDescent="0.25">
      <c r="A78" s="79"/>
      <c r="B78" s="272"/>
      <c r="C78" s="184" t="s">
        <v>664</v>
      </c>
      <c r="D78" s="273">
        <v>1060</v>
      </c>
      <c r="E78" s="349"/>
      <c r="F78" s="504"/>
      <c r="G78" s="537"/>
      <c r="H78" s="504"/>
      <c r="I78" s="536" t="str">
        <f t="shared" si="2"/>
        <v xml:space="preserve">  </v>
      </c>
    </row>
    <row r="79" spans="1:10" ht="20.100000000000001" customHeight="1" x14ac:dyDescent="0.25">
      <c r="A79" s="79"/>
      <c r="B79" s="272"/>
      <c r="C79" s="184" t="s">
        <v>665</v>
      </c>
      <c r="D79" s="273"/>
      <c r="E79" s="349"/>
      <c r="F79" s="504"/>
      <c r="G79" s="537"/>
      <c r="H79" s="504"/>
      <c r="I79" s="536" t="str">
        <f t="shared" si="2"/>
        <v xml:space="preserve">  </v>
      </c>
    </row>
    <row r="80" spans="1:10" ht="20.100000000000001" customHeight="1" x14ac:dyDescent="0.25">
      <c r="A80" s="79"/>
      <c r="B80" s="272"/>
      <c r="C80" s="184" t="s">
        <v>666</v>
      </c>
      <c r="D80" s="273">
        <v>1061</v>
      </c>
      <c r="E80" s="349"/>
      <c r="F80" s="504"/>
      <c r="G80" s="537"/>
      <c r="H80" s="504"/>
      <c r="I80" s="536" t="str">
        <f t="shared" si="2"/>
        <v xml:space="preserve">  </v>
      </c>
    </row>
    <row r="81" spans="1:9" ht="20.100000000000001" customHeight="1" thickBot="1" x14ac:dyDescent="0.3">
      <c r="A81" s="79"/>
      <c r="B81" s="193"/>
      <c r="C81" s="274" t="s">
        <v>667</v>
      </c>
      <c r="D81" s="271">
        <v>1062</v>
      </c>
      <c r="E81" s="350"/>
      <c r="F81" s="531"/>
      <c r="G81" s="542"/>
      <c r="H81" s="531"/>
      <c r="I81" s="543" t="str">
        <f t="shared" si="2"/>
        <v xml:space="preserve">  </v>
      </c>
    </row>
    <row r="82" spans="1:9" x14ac:dyDescent="0.25">
      <c r="B82" s="206"/>
      <c r="G82" s="13"/>
      <c r="H82" s="502"/>
      <c r="I82" s="13"/>
    </row>
    <row r="83" spans="1:9" x14ac:dyDescent="0.25">
      <c r="B83" s="163" t="s">
        <v>574</v>
      </c>
      <c r="G83" s="13"/>
      <c r="H83" s="502"/>
      <c r="I83" s="13"/>
    </row>
    <row r="84" spans="1:9" x14ac:dyDescent="0.25">
      <c r="G84" s="13"/>
      <c r="H84" s="502"/>
      <c r="I84" s="13"/>
    </row>
    <row r="85" spans="1:9" x14ac:dyDescent="0.25">
      <c r="G85" s="13"/>
      <c r="H85" s="502"/>
      <c r="I85" s="13"/>
    </row>
    <row r="86" spans="1:9" x14ac:dyDescent="0.25">
      <c r="G86" s="13"/>
      <c r="H86" s="502"/>
      <c r="I86" s="13"/>
    </row>
    <row r="87" spans="1:9" x14ac:dyDescent="0.25">
      <c r="G87" s="13"/>
      <c r="H87" s="502"/>
      <c r="I87" s="13"/>
    </row>
    <row r="88" spans="1:9" x14ac:dyDescent="0.25">
      <c r="G88" s="13"/>
      <c r="H88" s="502"/>
      <c r="I88" s="13"/>
    </row>
    <row r="89" spans="1:9" x14ac:dyDescent="0.25">
      <c r="G89" s="13"/>
      <c r="H89" s="502"/>
      <c r="I89" s="13"/>
    </row>
    <row r="90" spans="1:9" x14ac:dyDescent="0.25">
      <c r="G90" s="13"/>
      <c r="H90" s="502"/>
      <c r="I90" s="13"/>
    </row>
    <row r="91" spans="1:9" x14ac:dyDescent="0.25">
      <c r="G91" s="13"/>
      <c r="H91" s="502"/>
      <c r="I91" s="13"/>
    </row>
    <row r="92" spans="1:9" x14ac:dyDescent="0.25">
      <c r="G92" s="13"/>
      <c r="H92" s="502"/>
      <c r="I92" s="13"/>
    </row>
    <row r="93" spans="1:9" x14ac:dyDescent="0.25">
      <c r="G93" s="13"/>
      <c r="H93" s="502"/>
      <c r="I93" s="13"/>
    </row>
    <row r="94" spans="1:9" x14ac:dyDescent="0.25">
      <c r="G94" s="13"/>
      <c r="H94" s="502"/>
      <c r="I94" s="13"/>
    </row>
    <row r="95" spans="1:9" x14ac:dyDescent="0.25">
      <c r="G95" s="13"/>
      <c r="H95" s="502"/>
      <c r="I95" s="13"/>
    </row>
    <row r="96" spans="1:9" x14ac:dyDescent="0.25">
      <c r="G96" s="13"/>
      <c r="H96" s="502"/>
      <c r="I96" s="13"/>
    </row>
    <row r="97" spans="7:9" x14ac:dyDescent="0.25">
      <c r="G97" s="13"/>
      <c r="H97" s="502"/>
      <c r="I97" s="13"/>
    </row>
    <row r="98" spans="7:9" x14ac:dyDescent="0.25">
      <c r="G98" s="13"/>
      <c r="H98" s="502"/>
      <c r="I98" s="13"/>
    </row>
    <row r="99" spans="7:9" x14ac:dyDescent="0.25">
      <c r="G99" s="13"/>
      <c r="H99" s="502"/>
      <c r="I99" s="13"/>
    </row>
    <row r="100" spans="7:9" x14ac:dyDescent="0.25">
      <c r="G100" s="13"/>
      <c r="H100" s="502"/>
      <c r="I100" s="13"/>
    </row>
    <row r="101" spans="7:9" x14ac:dyDescent="0.25">
      <c r="G101" s="13"/>
      <c r="H101" s="502"/>
      <c r="I101" s="13"/>
    </row>
    <row r="102" spans="7:9" x14ac:dyDescent="0.25">
      <c r="G102" s="13"/>
      <c r="H102" s="502"/>
      <c r="I102" s="13"/>
    </row>
    <row r="103" spans="7:9" x14ac:dyDescent="0.25">
      <c r="G103" s="13"/>
      <c r="H103" s="502"/>
      <c r="I103" s="13"/>
    </row>
    <row r="104" spans="7:9" x14ac:dyDescent="0.25">
      <c r="G104" s="13"/>
      <c r="H104" s="502"/>
      <c r="I104" s="13"/>
    </row>
    <row r="105" spans="7:9" x14ac:dyDescent="0.25">
      <c r="G105" s="13"/>
      <c r="H105" s="502"/>
      <c r="I105" s="13"/>
    </row>
    <row r="106" spans="7:9" x14ac:dyDescent="0.25">
      <c r="G106" s="13"/>
      <c r="H106" s="502"/>
      <c r="I106" s="13"/>
    </row>
    <row r="107" spans="7:9" x14ac:dyDescent="0.25">
      <c r="G107" s="13"/>
      <c r="H107" s="502"/>
      <c r="I107" s="13"/>
    </row>
    <row r="108" spans="7:9" x14ac:dyDescent="0.25">
      <c r="G108" s="13"/>
      <c r="H108" s="502"/>
      <c r="I108" s="13"/>
    </row>
    <row r="109" spans="7:9" x14ac:dyDescent="0.25">
      <c r="G109" s="13"/>
      <c r="H109" s="502"/>
      <c r="I109" s="13"/>
    </row>
    <row r="110" spans="7:9" x14ac:dyDescent="0.25">
      <c r="G110" s="13"/>
      <c r="H110" s="502"/>
      <c r="I110" s="13"/>
    </row>
    <row r="111" spans="7:9" x14ac:dyDescent="0.25">
      <c r="G111" s="13"/>
      <c r="H111" s="502"/>
      <c r="I111" s="13"/>
    </row>
    <row r="112" spans="7:9" x14ac:dyDescent="0.25">
      <c r="G112" s="13"/>
      <c r="H112" s="502"/>
      <c r="I112" s="13"/>
    </row>
    <row r="113" spans="7:9" x14ac:dyDescent="0.25">
      <c r="G113" s="13"/>
      <c r="H113" s="502"/>
      <c r="I113" s="13"/>
    </row>
    <row r="114" spans="7:9" x14ac:dyDescent="0.25">
      <c r="G114" s="13"/>
      <c r="H114" s="502"/>
      <c r="I114" s="13"/>
    </row>
    <row r="115" spans="7:9" x14ac:dyDescent="0.25">
      <c r="G115" s="13"/>
      <c r="H115" s="502"/>
      <c r="I115" s="13"/>
    </row>
    <row r="116" spans="7:9" x14ac:dyDescent="0.25">
      <c r="G116" s="13"/>
      <c r="H116" s="502"/>
      <c r="I116" s="13"/>
    </row>
    <row r="117" spans="7:9" x14ac:dyDescent="0.25">
      <c r="G117" s="13"/>
      <c r="H117" s="502"/>
      <c r="I117" s="13"/>
    </row>
    <row r="118" spans="7:9" x14ac:dyDescent="0.25">
      <c r="G118" s="13"/>
      <c r="H118" s="502"/>
      <c r="I118" s="13"/>
    </row>
    <row r="119" spans="7:9" x14ac:dyDescent="0.25">
      <c r="G119" s="13"/>
      <c r="H119" s="502"/>
      <c r="I119" s="13"/>
    </row>
    <row r="120" spans="7:9" x14ac:dyDescent="0.25">
      <c r="G120" s="13"/>
      <c r="H120" s="502"/>
      <c r="I120" s="13"/>
    </row>
    <row r="121" spans="7:9" x14ac:dyDescent="0.25">
      <c r="G121" s="13"/>
      <c r="H121" s="502"/>
      <c r="I121" s="13"/>
    </row>
    <row r="122" spans="7:9" x14ac:dyDescent="0.25">
      <c r="G122" s="13"/>
      <c r="H122" s="502"/>
      <c r="I122" s="13"/>
    </row>
    <row r="123" spans="7:9" x14ac:dyDescent="0.25">
      <c r="G123" s="13"/>
      <c r="H123" s="502"/>
      <c r="I123" s="13"/>
    </row>
    <row r="124" spans="7:9" x14ac:dyDescent="0.25">
      <c r="G124" s="13"/>
      <c r="H124" s="502"/>
      <c r="I124" s="13"/>
    </row>
    <row r="125" spans="7:9" x14ac:dyDescent="0.25">
      <c r="G125" s="13"/>
      <c r="H125" s="502"/>
      <c r="I125" s="13"/>
    </row>
    <row r="126" spans="7:9" x14ac:dyDescent="0.25">
      <c r="G126" s="13"/>
      <c r="H126" s="502"/>
      <c r="I126" s="13"/>
    </row>
    <row r="127" spans="7:9" x14ac:dyDescent="0.25">
      <c r="G127" s="13"/>
      <c r="H127" s="502"/>
      <c r="I127" s="13"/>
    </row>
    <row r="128" spans="7:9" x14ac:dyDescent="0.25">
      <c r="G128" s="13"/>
      <c r="H128" s="502"/>
      <c r="I128" s="13"/>
    </row>
    <row r="129" spans="7:9" x14ac:dyDescent="0.25">
      <c r="G129" s="13"/>
      <c r="H129" s="502"/>
      <c r="I129" s="13"/>
    </row>
    <row r="130" spans="7:9" x14ac:dyDescent="0.25">
      <c r="G130" s="13"/>
      <c r="H130" s="502"/>
      <c r="I130" s="13"/>
    </row>
    <row r="131" spans="7:9" x14ac:dyDescent="0.25">
      <c r="G131" s="13"/>
      <c r="H131" s="502"/>
      <c r="I131" s="13"/>
    </row>
    <row r="132" spans="7:9" x14ac:dyDescent="0.25">
      <c r="G132" s="13"/>
      <c r="H132" s="502"/>
      <c r="I132" s="13"/>
    </row>
    <row r="133" spans="7:9" x14ac:dyDescent="0.25">
      <c r="G133" s="13"/>
      <c r="H133" s="502"/>
      <c r="I133" s="13"/>
    </row>
    <row r="134" spans="7:9" x14ac:dyDescent="0.25">
      <c r="G134" s="13"/>
      <c r="H134" s="502"/>
      <c r="I134" s="13"/>
    </row>
    <row r="135" spans="7:9" x14ac:dyDescent="0.25">
      <c r="G135" s="13"/>
      <c r="H135" s="502"/>
      <c r="I135" s="13"/>
    </row>
    <row r="136" spans="7:9" x14ac:dyDescent="0.25">
      <c r="G136" s="13"/>
      <c r="H136" s="502"/>
      <c r="I136" s="13"/>
    </row>
    <row r="137" spans="7:9" x14ac:dyDescent="0.25">
      <c r="G137" s="13"/>
      <c r="H137" s="502"/>
      <c r="I137" s="13"/>
    </row>
    <row r="138" spans="7:9" x14ac:dyDescent="0.25">
      <c r="G138" s="13"/>
      <c r="H138" s="502"/>
      <c r="I138" s="13"/>
    </row>
    <row r="139" spans="7:9" x14ac:dyDescent="0.25">
      <c r="G139" s="13"/>
      <c r="H139" s="502"/>
      <c r="I139" s="13"/>
    </row>
    <row r="140" spans="7:9" x14ac:dyDescent="0.25">
      <c r="G140" s="13"/>
      <c r="H140" s="502"/>
      <c r="I140" s="13"/>
    </row>
    <row r="141" spans="7:9" x14ac:dyDescent="0.25">
      <c r="G141" s="13"/>
      <c r="H141" s="502"/>
      <c r="I141" s="13"/>
    </row>
    <row r="142" spans="7:9" x14ac:dyDescent="0.25">
      <c r="G142" s="13"/>
      <c r="H142" s="502"/>
      <c r="I142" s="13"/>
    </row>
    <row r="143" spans="7:9" x14ac:dyDescent="0.25">
      <c r="G143" s="13"/>
      <c r="H143" s="502"/>
      <c r="I143" s="13"/>
    </row>
    <row r="144" spans="7:9" x14ac:dyDescent="0.25">
      <c r="G144" s="13"/>
      <c r="H144" s="502"/>
      <c r="I144" s="13"/>
    </row>
    <row r="145" spans="7:9" x14ac:dyDescent="0.25">
      <c r="G145" s="13"/>
      <c r="H145" s="502"/>
      <c r="I145" s="13"/>
    </row>
    <row r="146" spans="7:9" x14ac:dyDescent="0.25">
      <c r="G146" s="13"/>
      <c r="H146" s="502"/>
      <c r="I146" s="13"/>
    </row>
    <row r="147" spans="7:9" x14ac:dyDescent="0.25">
      <c r="G147" s="13"/>
      <c r="H147" s="502"/>
      <c r="I147" s="13"/>
    </row>
    <row r="148" spans="7:9" x14ac:dyDescent="0.25">
      <c r="G148" s="13"/>
      <c r="H148" s="502"/>
      <c r="I148" s="13"/>
    </row>
  </sheetData>
  <mergeCells count="72">
    <mergeCell ref="G54:G55"/>
    <mergeCell ref="H54:H55"/>
    <mergeCell ref="I54:I55"/>
    <mergeCell ref="G56:G57"/>
    <mergeCell ref="H56:H57"/>
    <mergeCell ref="I56:I57"/>
    <mergeCell ref="G36:G37"/>
    <mergeCell ref="H36:H37"/>
    <mergeCell ref="I36:I37"/>
    <mergeCell ref="G42:G43"/>
    <mergeCell ref="I42:I43"/>
    <mergeCell ref="H42:H43"/>
    <mergeCell ref="G73:G74"/>
    <mergeCell ref="H73:H74"/>
    <mergeCell ref="I73:I74"/>
    <mergeCell ref="I64:I65"/>
    <mergeCell ref="I62:I63"/>
    <mergeCell ref="I71:I72"/>
    <mergeCell ref="G64:G65"/>
    <mergeCell ref="H64:H65"/>
    <mergeCell ref="G62:G63"/>
    <mergeCell ref="H62:H63"/>
    <mergeCell ref="G71:G72"/>
    <mergeCell ref="H71:H72"/>
    <mergeCell ref="B54:B55"/>
    <mergeCell ref="D54:D55"/>
    <mergeCell ref="E54:E55"/>
    <mergeCell ref="F54:F55"/>
    <mergeCell ref="B56:B57"/>
    <mergeCell ref="D56:D57"/>
    <mergeCell ref="E56:E57"/>
    <mergeCell ref="F56:F57"/>
    <mergeCell ref="B73:B74"/>
    <mergeCell ref="D73:D74"/>
    <mergeCell ref="E73:E74"/>
    <mergeCell ref="F73:F74"/>
    <mergeCell ref="B62:B63"/>
    <mergeCell ref="D62:D63"/>
    <mergeCell ref="E62:E63"/>
    <mergeCell ref="F62:F63"/>
    <mergeCell ref="B64:B65"/>
    <mergeCell ref="D64:D65"/>
    <mergeCell ref="E64:E65"/>
    <mergeCell ref="F64:F65"/>
    <mergeCell ref="B71:B72"/>
    <mergeCell ref="D71:D72"/>
    <mergeCell ref="E71:E72"/>
    <mergeCell ref="F71:F72"/>
    <mergeCell ref="F36:F37"/>
    <mergeCell ref="B42:B43"/>
    <mergeCell ref="D42:D43"/>
    <mergeCell ref="E42:E43"/>
    <mergeCell ref="F42:F43"/>
    <mergeCell ref="B36:B37"/>
    <mergeCell ref="D36:D37"/>
    <mergeCell ref="E36:E37"/>
    <mergeCell ref="B9:B10"/>
    <mergeCell ref="D9:D10"/>
    <mergeCell ref="E9:E10"/>
    <mergeCell ref="F9:F10"/>
    <mergeCell ref="B2:I2"/>
    <mergeCell ref="B3:I3"/>
    <mergeCell ref="B6:B7"/>
    <mergeCell ref="E6:E7"/>
    <mergeCell ref="F6:F7"/>
    <mergeCell ref="G9:G10"/>
    <mergeCell ref="H9:H10"/>
    <mergeCell ref="I9:I10"/>
    <mergeCell ref="D6:D7"/>
    <mergeCell ref="C6:C7"/>
    <mergeCell ref="I6:I7"/>
    <mergeCell ref="G6:H6"/>
  </mergeCells>
  <pageMargins left="0.11811023622047245" right="0.11811023622047245" top="0.74803149606299213" bottom="0.74803149606299213" header="0.31496062992125984" footer="0.31496062992125984"/>
  <pageSetup paperSize="9" scale="55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W37"/>
  <sheetViews>
    <sheetView showGridLines="0" topLeftCell="A10" zoomScale="75" zoomScaleNormal="75" workbookViewId="0">
      <selection activeCell="P18" sqref="P18"/>
    </sheetView>
  </sheetViews>
  <sheetFormatPr defaultColWidth="9.140625" defaultRowHeight="15.75" x14ac:dyDescent="0.25"/>
  <cols>
    <col min="1" max="1" width="1.5703125" style="13" customWidth="1"/>
    <col min="2" max="2" width="31.7109375" style="13" customWidth="1"/>
    <col min="3" max="3" width="28.28515625" style="13" bestFit="1" customWidth="1"/>
    <col min="4" max="4" width="12.85546875" style="13" customWidth="1"/>
    <col min="5" max="5" width="16.7109375" style="13" customWidth="1"/>
    <col min="6" max="6" width="19.42578125" style="13" customWidth="1"/>
    <col min="7" max="8" width="27.28515625" style="13" customWidth="1"/>
    <col min="9" max="9" width="13.7109375" style="13" customWidth="1"/>
    <col min="10" max="10" width="13.85546875" style="13" customWidth="1"/>
    <col min="11" max="11" width="14" style="13" customWidth="1"/>
    <col min="12" max="14" width="13.85546875" style="13" customWidth="1"/>
    <col min="15" max="22" width="12.28515625" style="13" customWidth="1"/>
    <col min="23" max="16384" width="9.140625" style="13"/>
  </cols>
  <sheetData>
    <row r="2" spans="1:22" ht="18.75" x14ac:dyDescent="0.3">
      <c r="V2" s="153" t="s">
        <v>204</v>
      </c>
    </row>
    <row r="3" spans="1:22" x14ac:dyDescent="0.25">
      <c r="A3" s="8"/>
    </row>
    <row r="4" spans="1:22" ht="20.25" x14ac:dyDescent="0.3">
      <c r="A4" s="8"/>
      <c r="B4" s="772" t="s">
        <v>50</v>
      </c>
      <c r="C4" s="772"/>
      <c r="D4" s="772"/>
      <c r="E4" s="772"/>
      <c r="F4" s="772"/>
      <c r="G4" s="772"/>
      <c r="H4" s="772"/>
      <c r="I4" s="772"/>
      <c r="J4" s="772"/>
      <c r="K4" s="772"/>
      <c r="L4" s="772"/>
      <c r="M4" s="772"/>
      <c r="N4" s="772"/>
      <c r="O4" s="772"/>
      <c r="P4" s="772"/>
      <c r="Q4" s="772"/>
      <c r="R4" s="772"/>
      <c r="S4" s="772"/>
      <c r="T4" s="772"/>
      <c r="U4" s="772"/>
      <c r="V4" s="772"/>
    </row>
    <row r="5" spans="1:22" ht="16.5" thickBot="1" x14ac:dyDescent="0.3">
      <c r="D5" s="14"/>
      <c r="E5" s="14"/>
      <c r="F5" s="14"/>
      <c r="G5" s="14"/>
      <c r="H5" s="14"/>
      <c r="J5" s="14"/>
      <c r="K5" s="14"/>
      <c r="L5" s="14"/>
      <c r="M5" s="14"/>
      <c r="N5" s="14"/>
    </row>
    <row r="6" spans="1:22" ht="38.25" customHeight="1" x14ac:dyDescent="0.25">
      <c r="B6" s="838" t="s">
        <v>20</v>
      </c>
      <c r="C6" s="840" t="s">
        <v>21</v>
      </c>
      <c r="D6" s="842" t="s">
        <v>22</v>
      </c>
      <c r="E6" s="834" t="s">
        <v>200</v>
      </c>
      <c r="F6" s="834" t="s">
        <v>211</v>
      </c>
      <c r="G6" s="844" t="s">
        <v>867</v>
      </c>
      <c r="H6" s="844" t="s">
        <v>868</v>
      </c>
      <c r="I6" s="834" t="s">
        <v>234</v>
      </c>
      <c r="J6" s="834" t="s">
        <v>23</v>
      </c>
      <c r="K6" s="834" t="s">
        <v>235</v>
      </c>
      <c r="L6" s="834" t="s">
        <v>24</v>
      </c>
      <c r="M6" s="834" t="s">
        <v>25</v>
      </c>
      <c r="N6" s="834" t="s">
        <v>26</v>
      </c>
      <c r="O6" s="846" t="s">
        <v>52</v>
      </c>
      <c r="P6" s="847"/>
      <c r="Q6" s="847"/>
      <c r="R6" s="847"/>
      <c r="S6" s="847"/>
      <c r="T6" s="847"/>
      <c r="U6" s="847"/>
      <c r="V6" s="848"/>
    </row>
    <row r="7" spans="1:22" ht="48.75" customHeight="1" thickBot="1" x14ac:dyDescent="0.3">
      <c r="B7" s="839"/>
      <c r="C7" s="841"/>
      <c r="D7" s="843"/>
      <c r="E7" s="835"/>
      <c r="F7" s="835"/>
      <c r="G7" s="845"/>
      <c r="H7" s="845"/>
      <c r="I7" s="835"/>
      <c r="J7" s="835"/>
      <c r="K7" s="835"/>
      <c r="L7" s="835"/>
      <c r="M7" s="835"/>
      <c r="N7" s="835"/>
      <c r="O7" s="129" t="s">
        <v>27</v>
      </c>
      <c r="P7" s="129" t="s">
        <v>28</v>
      </c>
      <c r="Q7" s="129" t="s">
        <v>29</v>
      </c>
      <c r="R7" s="129" t="s">
        <v>30</v>
      </c>
      <c r="S7" s="129" t="s">
        <v>31</v>
      </c>
      <c r="T7" s="129" t="s">
        <v>32</v>
      </c>
      <c r="U7" s="129" t="s">
        <v>33</v>
      </c>
      <c r="V7" s="80" t="s">
        <v>34</v>
      </c>
    </row>
    <row r="8" spans="1:22" ht="24.95" customHeight="1" x14ac:dyDescent="0.25">
      <c r="B8" s="82" t="s">
        <v>51</v>
      </c>
      <c r="C8" s="83"/>
      <c r="D8" s="84"/>
      <c r="E8" s="84"/>
      <c r="F8" s="84"/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84"/>
      <c r="V8" s="81"/>
    </row>
    <row r="9" spans="1:22" ht="24.95" customHeight="1" x14ac:dyDescent="0.25">
      <c r="B9" s="362" t="s">
        <v>800</v>
      </c>
      <c r="C9" s="15" t="s">
        <v>732</v>
      </c>
      <c r="D9" s="15" t="s">
        <v>727</v>
      </c>
      <c r="E9" s="365">
        <v>37000000</v>
      </c>
      <c r="F9" s="15"/>
      <c r="G9" s="434">
        <v>18500000</v>
      </c>
      <c r="H9" s="434">
        <v>18500000</v>
      </c>
      <c r="I9" s="15">
        <v>2022</v>
      </c>
      <c r="J9" s="368" t="s">
        <v>736</v>
      </c>
      <c r="K9" s="15"/>
      <c r="L9" s="395">
        <v>44719</v>
      </c>
      <c r="M9" s="372">
        <v>6.7199999999999996E-2</v>
      </c>
      <c r="N9" s="15">
        <v>12</v>
      </c>
      <c r="O9" s="365">
        <v>3083333</v>
      </c>
      <c r="P9" s="365">
        <v>3083333</v>
      </c>
      <c r="Q9" s="365">
        <v>3083333</v>
      </c>
      <c r="R9" s="365">
        <v>3083333</v>
      </c>
      <c r="S9" s="365">
        <v>350029</v>
      </c>
      <c r="T9" s="365">
        <v>320627</v>
      </c>
      <c r="U9" s="365">
        <v>283775</v>
      </c>
      <c r="V9" s="373">
        <v>244528</v>
      </c>
    </row>
    <row r="10" spans="1:22" ht="24.95" customHeight="1" x14ac:dyDescent="0.25">
      <c r="B10" s="363" t="s">
        <v>724</v>
      </c>
      <c r="C10" s="15" t="s">
        <v>729</v>
      </c>
      <c r="D10" s="15" t="s">
        <v>726</v>
      </c>
      <c r="E10" s="365">
        <v>80200</v>
      </c>
      <c r="F10" s="15"/>
      <c r="G10" s="434">
        <v>12519</v>
      </c>
      <c r="H10" s="434">
        <v>1468979</v>
      </c>
      <c r="I10" s="15">
        <v>2019</v>
      </c>
      <c r="J10" s="368" t="s">
        <v>735</v>
      </c>
      <c r="K10" s="15"/>
      <c r="L10" s="15">
        <v>2019</v>
      </c>
      <c r="M10" s="372">
        <v>0.06</v>
      </c>
      <c r="N10" s="15">
        <v>12</v>
      </c>
      <c r="O10" s="365">
        <v>345552</v>
      </c>
      <c r="P10" s="365">
        <v>349369</v>
      </c>
      <c r="Q10" s="365">
        <v>353228</v>
      </c>
      <c r="R10" s="365">
        <v>357128</v>
      </c>
      <c r="S10" s="365">
        <v>30351</v>
      </c>
      <c r="T10" s="365">
        <v>26534</v>
      </c>
      <c r="U10" s="365">
        <v>22675</v>
      </c>
      <c r="V10" s="373">
        <v>18775</v>
      </c>
    </row>
    <row r="11" spans="1:22" ht="24.95" customHeight="1" x14ac:dyDescent="0.25">
      <c r="B11" s="363" t="s">
        <v>724</v>
      </c>
      <c r="C11" s="15" t="s">
        <v>730</v>
      </c>
      <c r="D11" s="15" t="s">
        <v>726</v>
      </c>
      <c r="E11" s="365">
        <v>82100</v>
      </c>
      <c r="F11" s="15"/>
      <c r="G11" s="434">
        <v>12815</v>
      </c>
      <c r="H11" s="434">
        <v>1503712</v>
      </c>
      <c r="I11" s="15">
        <v>2019</v>
      </c>
      <c r="J11" s="368" t="s">
        <v>735</v>
      </c>
      <c r="K11" s="15"/>
      <c r="L11" s="15">
        <v>2019</v>
      </c>
      <c r="M11" s="372">
        <v>0.06</v>
      </c>
      <c r="N11" s="15">
        <v>12</v>
      </c>
      <c r="O11" s="365">
        <v>353740</v>
      </c>
      <c r="P11" s="365">
        <v>357646</v>
      </c>
      <c r="Q11" s="365">
        <v>3361594</v>
      </c>
      <c r="R11" s="365">
        <v>62068</v>
      </c>
      <c r="S11" s="365">
        <v>31065</v>
      </c>
      <c r="T11" s="365">
        <v>27159</v>
      </c>
      <c r="U11" s="365">
        <v>23211</v>
      </c>
      <c r="V11" s="373">
        <v>22737</v>
      </c>
    </row>
    <row r="12" spans="1:22" ht="24.95" customHeight="1" x14ac:dyDescent="0.25">
      <c r="B12" s="363" t="s">
        <v>725</v>
      </c>
      <c r="C12" s="15" t="s">
        <v>731</v>
      </c>
      <c r="D12" s="15" t="s">
        <v>726</v>
      </c>
      <c r="E12" s="365">
        <v>75600</v>
      </c>
      <c r="F12" s="15"/>
      <c r="G12" s="434">
        <v>35888</v>
      </c>
      <c r="H12" s="435">
        <v>4211098</v>
      </c>
      <c r="I12" s="15">
        <v>2021</v>
      </c>
      <c r="J12" s="368" t="s">
        <v>735</v>
      </c>
      <c r="K12" s="15"/>
      <c r="L12" s="15">
        <v>2021</v>
      </c>
      <c r="M12" s="372">
        <v>0.06</v>
      </c>
      <c r="N12" s="15">
        <v>12</v>
      </c>
      <c r="O12" s="365">
        <v>431755</v>
      </c>
      <c r="P12" s="365">
        <v>436077</v>
      </c>
      <c r="Q12" s="365">
        <v>440441</v>
      </c>
      <c r="R12" s="365">
        <v>444849</v>
      </c>
      <c r="S12" s="365">
        <v>58044</v>
      </c>
      <c r="T12" s="365">
        <v>53723</v>
      </c>
      <c r="U12" s="365">
        <v>49358</v>
      </c>
      <c r="V12" s="373">
        <v>44950</v>
      </c>
    </row>
    <row r="13" spans="1:22" ht="24.95" customHeight="1" x14ac:dyDescent="0.25">
      <c r="B13" s="364" t="s">
        <v>802</v>
      </c>
      <c r="C13" s="15" t="s">
        <v>804</v>
      </c>
      <c r="D13" s="15" t="s">
        <v>727</v>
      </c>
      <c r="E13" s="366" t="s">
        <v>733</v>
      </c>
      <c r="F13" s="15"/>
      <c r="G13" s="434">
        <v>24986334</v>
      </c>
      <c r="H13" s="434">
        <v>24986334</v>
      </c>
      <c r="I13" s="15">
        <v>2022</v>
      </c>
      <c r="J13" s="368" t="s">
        <v>799</v>
      </c>
      <c r="K13" s="15"/>
      <c r="L13" s="15">
        <v>2022</v>
      </c>
      <c r="M13" s="372">
        <v>0.06</v>
      </c>
      <c r="N13" s="15">
        <v>12</v>
      </c>
      <c r="O13" s="15"/>
      <c r="P13" s="15"/>
      <c r="Q13" s="15"/>
      <c r="R13" s="15"/>
      <c r="S13" s="365">
        <v>150000</v>
      </c>
      <c r="T13" s="365">
        <v>150000</v>
      </c>
      <c r="U13" s="365">
        <v>150000</v>
      </c>
      <c r="V13" s="373">
        <v>150000</v>
      </c>
    </row>
    <row r="14" spans="1:22" ht="24.95" customHeight="1" thickBot="1" x14ac:dyDescent="0.3">
      <c r="B14" s="364" t="s">
        <v>801</v>
      </c>
      <c r="C14" s="15" t="s">
        <v>732</v>
      </c>
      <c r="D14" s="15" t="s">
        <v>727</v>
      </c>
      <c r="E14" s="365">
        <v>45000000</v>
      </c>
      <c r="F14" s="15"/>
      <c r="G14" s="434">
        <v>13602897</v>
      </c>
      <c r="H14" s="434">
        <v>13602897</v>
      </c>
      <c r="I14" s="15">
        <v>2021</v>
      </c>
      <c r="J14" s="368" t="s">
        <v>736</v>
      </c>
      <c r="K14" s="15"/>
      <c r="L14" s="15">
        <v>2021</v>
      </c>
      <c r="M14" s="372">
        <v>0.05</v>
      </c>
      <c r="N14" s="15">
        <v>12</v>
      </c>
      <c r="O14" s="365">
        <v>3617794</v>
      </c>
      <c r="P14" s="365">
        <v>3689648</v>
      </c>
      <c r="Q14" s="365">
        <v>3775871</v>
      </c>
      <c r="R14" s="365">
        <v>3866383</v>
      </c>
      <c r="S14" s="365">
        <v>616030</v>
      </c>
      <c r="T14" s="365">
        <v>544177</v>
      </c>
      <c r="U14" s="365">
        <v>457954</v>
      </c>
      <c r="V14" s="373">
        <v>367442</v>
      </c>
    </row>
    <row r="15" spans="1:22" ht="24.95" customHeight="1" thickTop="1" thickBot="1" x14ac:dyDescent="0.3">
      <c r="B15" s="362" t="s">
        <v>801</v>
      </c>
      <c r="C15" s="15" t="s">
        <v>732</v>
      </c>
      <c r="D15" s="15" t="s">
        <v>727</v>
      </c>
      <c r="E15" s="365">
        <v>31887245</v>
      </c>
      <c r="F15" s="15"/>
      <c r="G15" s="436">
        <v>17008710</v>
      </c>
      <c r="H15" s="437">
        <v>17008710</v>
      </c>
      <c r="I15" s="388">
        <v>2022</v>
      </c>
      <c r="J15" s="389" t="s">
        <v>736</v>
      </c>
      <c r="K15" s="390"/>
      <c r="L15" s="396">
        <v>44719</v>
      </c>
      <c r="M15" s="391">
        <v>0.06</v>
      </c>
      <c r="N15" s="390">
        <v>12</v>
      </c>
      <c r="O15" s="398">
        <v>2518332</v>
      </c>
      <c r="P15" s="399">
        <v>2556296</v>
      </c>
      <c r="Q15" s="398">
        <v>2594832</v>
      </c>
      <c r="R15" s="398">
        <v>2633950</v>
      </c>
      <c r="S15" s="398">
        <v>391884</v>
      </c>
      <c r="T15" s="398">
        <v>353919</v>
      </c>
      <c r="U15" s="398">
        <v>315383</v>
      </c>
      <c r="V15" s="400">
        <v>276266</v>
      </c>
    </row>
    <row r="16" spans="1:22" ht="24.95" customHeight="1" thickTop="1" thickBot="1" x14ac:dyDescent="0.3">
      <c r="B16" s="362" t="s">
        <v>801</v>
      </c>
      <c r="C16" s="15"/>
      <c r="D16" s="15" t="s">
        <v>727</v>
      </c>
      <c r="E16" s="365">
        <v>60000000</v>
      </c>
      <c r="F16" s="15"/>
      <c r="G16" s="436">
        <v>60000000</v>
      </c>
      <c r="H16" s="437">
        <v>60000000</v>
      </c>
      <c r="I16" s="388">
        <v>2023</v>
      </c>
      <c r="J16" s="389" t="s">
        <v>870</v>
      </c>
      <c r="K16" s="390"/>
      <c r="L16" s="396">
        <v>45467</v>
      </c>
      <c r="M16" s="391"/>
      <c r="N16" s="390">
        <v>12</v>
      </c>
      <c r="O16" s="398"/>
      <c r="P16" s="399"/>
      <c r="Q16" s="398"/>
      <c r="R16" s="398"/>
      <c r="S16" s="398"/>
      <c r="T16" s="398"/>
      <c r="U16" s="398"/>
      <c r="V16" s="400">
        <v>480000</v>
      </c>
    </row>
    <row r="17" spans="2:23" ht="24.95" customHeight="1" thickTop="1" thickBot="1" x14ac:dyDescent="0.3">
      <c r="B17" s="836" t="s">
        <v>820</v>
      </c>
      <c r="C17" s="837"/>
      <c r="D17" s="837"/>
      <c r="E17" s="837"/>
      <c r="F17" s="837"/>
      <c r="G17" s="837"/>
      <c r="H17" s="397">
        <f>SUM(H9:H16)</f>
        <v>141281730</v>
      </c>
      <c r="I17" s="154"/>
      <c r="J17" s="369"/>
      <c r="K17" s="154"/>
      <c r="L17" s="154"/>
      <c r="M17" s="154"/>
      <c r="N17" s="154"/>
      <c r="O17" s="392"/>
      <c r="P17" s="393"/>
      <c r="Q17" s="154"/>
      <c r="R17" s="392"/>
      <c r="S17" s="154"/>
      <c r="T17" s="154"/>
      <c r="U17" s="392"/>
      <c r="V17" s="155"/>
    </row>
    <row r="18" spans="2:23" ht="24.95" customHeight="1" x14ac:dyDescent="0.25">
      <c r="B18" s="156" t="s">
        <v>35</v>
      </c>
      <c r="C18" s="157"/>
      <c r="D18" s="154"/>
      <c r="E18" s="154"/>
      <c r="F18" s="154"/>
      <c r="G18" s="154"/>
      <c r="H18" s="365"/>
      <c r="I18" s="15"/>
      <c r="J18" s="368"/>
      <c r="K18" s="15"/>
      <c r="L18" s="15"/>
      <c r="M18" s="368"/>
      <c r="N18" s="15"/>
      <c r="O18" s="365"/>
      <c r="P18" s="365"/>
      <c r="Q18" s="365"/>
      <c r="R18" s="365"/>
      <c r="S18" s="365"/>
      <c r="T18" s="365"/>
      <c r="U18" s="15"/>
      <c r="V18" s="373"/>
    </row>
    <row r="19" spans="2:23" ht="24.95" customHeight="1" x14ac:dyDescent="0.25">
      <c r="B19" s="362" t="s">
        <v>728</v>
      </c>
      <c r="C19" s="15"/>
      <c r="D19" s="15" t="s">
        <v>726</v>
      </c>
      <c r="E19" s="365">
        <v>3150000</v>
      </c>
      <c r="F19" s="15" t="s">
        <v>734</v>
      </c>
      <c r="G19" s="365">
        <v>1799689</v>
      </c>
      <c r="H19" s="365">
        <v>211175507</v>
      </c>
      <c r="I19" s="15">
        <v>2014</v>
      </c>
      <c r="J19" s="15" t="s">
        <v>803</v>
      </c>
      <c r="K19" s="15"/>
      <c r="L19" s="15">
        <v>2014</v>
      </c>
      <c r="M19" s="394">
        <v>3.49E-2</v>
      </c>
      <c r="N19" s="15">
        <v>2</v>
      </c>
      <c r="O19" s="15"/>
      <c r="P19" s="365">
        <v>46441217</v>
      </c>
      <c r="Q19" s="15"/>
      <c r="R19" s="365">
        <v>46441216</v>
      </c>
      <c r="S19" s="15"/>
      <c r="T19" s="365">
        <v>11661652</v>
      </c>
      <c r="U19" s="15"/>
      <c r="V19" s="373">
        <v>11661651</v>
      </c>
    </row>
    <row r="20" spans="2:23" ht="24.95" customHeight="1" x14ac:dyDescent="0.25">
      <c r="B20" s="85" t="s">
        <v>1</v>
      </c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53"/>
    </row>
    <row r="21" spans="2:23" ht="24.95" customHeight="1" thickBot="1" x14ac:dyDescent="0.3">
      <c r="B21" s="85" t="s">
        <v>1</v>
      </c>
      <c r="C21" s="15"/>
      <c r="D21" s="15"/>
      <c r="E21" s="15"/>
      <c r="F21" s="15"/>
      <c r="G21" s="15"/>
      <c r="H21" s="367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53"/>
    </row>
    <row r="22" spans="2:23" ht="24.95" customHeight="1" thickTop="1" thickBot="1" x14ac:dyDescent="0.3">
      <c r="B22" s="85" t="s">
        <v>1</v>
      </c>
      <c r="C22" s="15"/>
      <c r="D22" s="15"/>
      <c r="E22" s="15"/>
      <c r="F22" s="15"/>
      <c r="G22" s="15"/>
      <c r="H22" s="262"/>
      <c r="I22" s="158"/>
      <c r="J22" s="160"/>
      <c r="K22" s="160"/>
      <c r="L22" s="160"/>
      <c r="M22" s="160"/>
      <c r="N22" s="160"/>
      <c r="O22" s="160"/>
      <c r="P22" s="160"/>
      <c r="Q22" s="160"/>
      <c r="R22" s="160"/>
      <c r="S22" s="160"/>
      <c r="T22" s="160"/>
      <c r="U22" s="160"/>
      <c r="V22" s="160"/>
      <c r="W22" s="16"/>
    </row>
    <row r="23" spans="2:23" ht="24.95" customHeight="1" thickBot="1" x14ac:dyDescent="0.3">
      <c r="B23" s="836" t="s">
        <v>233</v>
      </c>
      <c r="C23" s="837"/>
      <c r="D23" s="837"/>
      <c r="E23" s="837"/>
      <c r="F23" s="837"/>
      <c r="G23" s="837"/>
      <c r="H23" s="370">
        <f>H19</f>
        <v>211175507</v>
      </c>
      <c r="I23" s="159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</row>
    <row r="24" spans="2:23" ht="24.95" customHeight="1" thickBot="1" x14ac:dyDescent="0.3">
      <c r="B24" s="828" t="s">
        <v>2</v>
      </c>
      <c r="C24" s="829"/>
      <c r="D24" s="829"/>
      <c r="E24" s="829"/>
      <c r="F24" s="829"/>
      <c r="G24" s="829"/>
      <c r="H24" s="371">
        <f>H17+H19</f>
        <v>352457237</v>
      </c>
      <c r="I24" s="159"/>
      <c r="J24" s="16"/>
      <c r="K24" s="16"/>
      <c r="L24" s="16"/>
      <c r="M24" s="16"/>
      <c r="N24" s="16"/>
      <c r="O24" s="16"/>
      <c r="P24" s="16"/>
    </row>
    <row r="25" spans="2:23" ht="24.95" customHeight="1" thickBot="1" x14ac:dyDescent="0.3">
      <c r="B25" s="830" t="s">
        <v>36</v>
      </c>
      <c r="C25" s="831"/>
      <c r="D25" s="831"/>
      <c r="E25" s="831"/>
      <c r="F25" s="831"/>
      <c r="G25" s="831"/>
      <c r="H25" s="449">
        <f>H24-H19</f>
        <v>141281730</v>
      </c>
      <c r="I25" s="16"/>
      <c r="J25" s="16"/>
      <c r="K25" s="16"/>
      <c r="L25" s="16"/>
      <c r="M25" s="16"/>
      <c r="N25" s="16"/>
      <c r="O25" s="16"/>
      <c r="P25" s="16"/>
    </row>
    <row r="26" spans="2:23" ht="16.5" thickBot="1" x14ac:dyDescent="0.3">
      <c r="B26" s="832" t="s">
        <v>675</v>
      </c>
      <c r="C26" s="833"/>
      <c r="D26" s="833"/>
      <c r="E26" s="833"/>
      <c r="F26" s="833"/>
      <c r="G26" s="833"/>
      <c r="H26" s="450">
        <f>H19</f>
        <v>211175507</v>
      </c>
    </row>
    <row r="28" spans="2:23" x14ac:dyDescent="0.25">
      <c r="B28" s="13" t="s">
        <v>574</v>
      </c>
      <c r="C28" s="51"/>
      <c r="D28" s="8"/>
      <c r="E28" s="8"/>
      <c r="F28" s="8"/>
    </row>
    <row r="29" spans="2:23" x14ac:dyDescent="0.25">
      <c r="B29" s="8"/>
      <c r="C29" s="8"/>
      <c r="D29" s="8"/>
      <c r="E29" s="8"/>
      <c r="F29" s="8"/>
      <c r="G29" s="8"/>
    </row>
    <row r="30" spans="2:23" x14ac:dyDescent="0.25">
      <c r="T30" s="2"/>
    </row>
    <row r="31" spans="2:23" x14ac:dyDescent="0.25">
      <c r="B31" s="827"/>
      <c r="C31" s="827"/>
      <c r="E31" s="23"/>
      <c r="F31" s="23"/>
      <c r="G31" s="24"/>
    </row>
    <row r="32" spans="2:23" x14ac:dyDescent="0.25">
      <c r="D32" s="23"/>
    </row>
    <row r="33" spans="6:11" x14ac:dyDescent="0.25">
      <c r="H33" s="16"/>
      <c r="I33" s="16"/>
      <c r="J33" s="16"/>
      <c r="K33" s="16"/>
    </row>
    <row r="34" spans="6:11" x14ac:dyDescent="0.25">
      <c r="F34" s="16"/>
      <c r="G34" s="16"/>
      <c r="H34" s="147"/>
      <c r="I34" s="147"/>
      <c r="J34" s="16"/>
      <c r="K34" s="16"/>
    </row>
    <row r="35" spans="6:11" x14ac:dyDescent="0.25">
      <c r="F35" s="147"/>
      <c r="G35" s="147"/>
      <c r="H35" s="147"/>
      <c r="I35" s="147"/>
      <c r="J35" s="16"/>
      <c r="K35" s="16"/>
    </row>
    <row r="36" spans="6:11" x14ac:dyDescent="0.25">
      <c r="F36" s="147"/>
      <c r="G36" s="147"/>
      <c r="H36" s="16"/>
      <c r="I36" s="16"/>
      <c r="J36" s="16"/>
      <c r="K36" s="16"/>
    </row>
    <row r="37" spans="6:11" x14ac:dyDescent="0.25">
      <c r="F37" s="16"/>
      <c r="G37" s="16"/>
    </row>
  </sheetData>
  <mergeCells count="21">
    <mergeCell ref="B4:V4"/>
    <mergeCell ref="B6:B7"/>
    <mergeCell ref="C6:C7"/>
    <mergeCell ref="D6:D7"/>
    <mergeCell ref="E6:E7"/>
    <mergeCell ref="F6:F7"/>
    <mergeCell ref="G6:G7"/>
    <mergeCell ref="H6:H7"/>
    <mergeCell ref="J6:J7"/>
    <mergeCell ref="K6:K7"/>
    <mergeCell ref="L6:L7"/>
    <mergeCell ref="M6:M7"/>
    <mergeCell ref="N6:N7"/>
    <mergeCell ref="O6:V6"/>
    <mergeCell ref="B31:C31"/>
    <mergeCell ref="B24:G24"/>
    <mergeCell ref="B25:G25"/>
    <mergeCell ref="B26:G26"/>
    <mergeCell ref="I6:I7"/>
    <mergeCell ref="B17:G17"/>
    <mergeCell ref="B23:G23"/>
  </mergeCells>
  <pageMargins left="3.937007874015748E-2" right="3.937007874015748E-2" top="0.74803149606299213" bottom="0.74803149606299213" header="0.31496062992125984" footer="0.31496062992125984"/>
  <pageSetup scale="3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R106"/>
  <sheetViews>
    <sheetView showGridLines="0" topLeftCell="A88" zoomScale="55" zoomScaleNormal="55" workbookViewId="0">
      <selection activeCell="U16" sqref="U16:V16"/>
    </sheetView>
  </sheetViews>
  <sheetFormatPr defaultColWidth="9.140625" defaultRowHeight="15.75" x14ac:dyDescent="0.25"/>
  <cols>
    <col min="1" max="1" width="16.42578125" style="2" customWidth="1"/>
    <col min="2" max="2" width="21.7109375" style="2" customWidth="1"/>
    <col min="3" max="3" width="28.7109375" style="34" customWidth="1"/>
    <col min="4" max="4" width="60.5703125" style="2" customWidth="1"/>
    <col min="5" max="5" width="54.28515625" style="2" customWidth="1"/>
    <col min="6" max="6" width="50.7109375" style="572" customWidth="1"/>
    <col min="7" max="7" width="50.7109375" style="495" customWidth="1"/>
    <col min="8" max="16384" width="9.140625" style="2"/>
  </cols>
  <sheetData>
    <row r="1" spans="2:18" ht="20.25" x14ac:dyDescent="0.3">
      <c r="B1" s="61"/>
      <c r="C1" s="62"/>
      <c r="D1" s="61"/>
      <c r="E1" s="61"/>
      <c r="F1" s="563"/>
      <c r="G1" s="478"/>
    </row>
    <row r="2" spans="2:18" ht="20.25" x14ac:dyDescent="0.3">
      <c r="B2" s="63"/>
      <c r="C2" s="64"/>
      <c r="D2" s="65"/>
      <c r="E2" s="65"/>
      <c r="F2" s="564"/>
      <c r="G2" s="479"/>
    </row>
    <row r="3" spans="2:18" ht="20.25" x14ac:dyDescent="0.3">
      <c r="B3" s="161"/>
      <c r="C3" s="64"/>
      <c r="D3" s="65"/>
      <c r="E3" s="65"/>
      <c r="F3" s="564"/>
      <c r="G3" s="480" t="s">
        <v>203</v>
      </c>
    </row>
    <row r="4" spans="2:18" ht="20.25" x14ac:dyDescent="0.3">
      <c r="B4" s="63"/>
      <c r="C4" s="64"/>
      <c r="D4" s="65"/>
      <c r="E4" s="65"/>
      <c r="F4" s="564"/>
      <c r="G4" s="479"/>
    </row>
    <row r="5" spans="2:18" ht="20.25" x14ac:dyDescent="0.3">
      <c r="B5" s="61"/>
      <c r="C5" s="62"/>
      <c r="D5" s="61"/>
      <c r="E5" s="61"/>
      <c r="F5" s="563"/>
      <c r="G5" s="478"/>
    </row>
    <row r="6" spans="2:18" ht="30" x14ac:dyDescent="0.4">
      <c r="B6" s="856" t="s">
        <v>86</v>
      </c>
      <c r="C6" s="856"/>
      <c r="D6" s="856"/>
      <c r="E6" s="856"/>
      <c r="F6" s="856"/>
      <c r="G6" s="856"/>
      <c r="H6" s="1"/>
      <c r="I6" s="1"/>
      <c r="J6" s="1"/>
      <c r="K6" s="1"/>
    </row>
    <row r="7" spans="2:18" ht="20.25" x14ac:dyDescent="0.3">
      <c r="B7" s="61"/>
      <c r="C7" s="62"/>
      <c r="D7" s="61"/>
      <c r="E7" s="61"/>
      <c r="F7" s="563"/>
      <c r="G7" s="478"/>
    </row>
    <row r="8" spans="2:18" ht="20.25" x14ac:dyDescent="0.3">
      <c r="B8" s="61"/>
      <c r="C8" s="62"/>
      <c r="D8" s="61"/>
      <c r="E8" s="61"/>
      <c r="F8" s="563"/>
      <c r="G8" s="478"/>
    </row>
    <row r="9" spans="2:18" ht="20.25" x14ac:dyDescent="0.3">
      <c r="B9" s="63"/>
      <c r="C9" s="64"/>
      <c r="D9" s="63"/>
      <c r="E9" s="63"/>
      <c r="F9" s="565"/>
      <c r="G9" s="481"/>
      <c r="H9" s="1"/>
      <c r="I9" s="1"/>
      <c r="J9" s="1"/>
      <c r="K9" s="1"/>
    </row>
    <row r="10" spans="2:18" ht="21" thickBot="1" x14ac:dyDescent="0.35">
      <c r="B10" s="61"/>
      <c r="C10" s="62"/>
      <c r="D10" s="61"/>
      <c r="E10" s="61"/>
      <c r="F10" s="563"/>
      <c r="G10" s="478"/>
    </row>
    <row r="11" spans="2:18" s="35" customFormat="1" ht="65.099999999999994" customHeight="1" thickBot="1" x14ac:dyDescent="0.35">
      <c r="B11" s="263" t="s">
        <v>87</v>
      </c>
      <c r="C11" s="264" t="s">
        <v>84</v>
      </c>
      <c r="D11" s="265" t="s">
        <v>88</v>
      </c>
      <c r="E11" s="265" t="s">
        <v>89</v>
      </c>
      <c r="F11" s="566" t="s">
        <v>90</v>
      </c>
      <c r="G11" s="482" t="s">
        <v>91</v>
      </c>
      <c r="H11" s="50"/>
      <c r="I11" s="50"/>
      <c r="J11" s="855"/>
      <c r="K11" s="855"/>
      <c r="L11" s="855"/>
      <c r="M11" s="855"/>
      <c r="N11" s="855"/>
      <c r="O11" s="855"/>
      <c r="P11" s="855"/>
      <c r="Q11" s="36"/>
      <c r="R11" s="36"/>
    </row>
    <row r="12" spans="2:18" s="35" customFormat="1" ht="19.899999999999999" customHeight="1" thickBot="1" x14ac:dyDescent="0.35">
      <c r="B12" s="89">
        <v>1</v>
      </c>
      <c r="C12" s="88">
        <v>2</v>
      </c>
      <c r="D12" s="86">
        <v>3</v>
      </c>
      <c r="E12" s="86">
        <v>4</v>
      </c>
      <c r="F12" s="567">
        <v>5</v>
      </c>
      <c r="G12" s="483">
        <v>6</v>
      </c>
      <c r="H12" s="50"/>
      <c r="I12" s="50"/>
      <c r="J12" s="855"/>
      <c r="K12" s="855"/>
      <c r="L12" s="855"/>
      <c r="M12" s="855"/>
      <c r="N12" s="855"/>
      <c r="O12" s="855"/>
      <c r="P12" s="855"/>
      <c r="Q12" s="36"/>
      <c r="R12" s="36"/>
    </row>
    <row r="13" spans="2:18" s="35" customFormat="1" ht="35.1" customHeight="1" thickBot="1" x14ac:dyDescent="0.35">
      <c r="B13" s="857" t="s">
        <v>782</v>
      </c>
      <c r="C13" s="87" t="s">
        <v>421</v>
      </c>
      <c r="D13" s="374" t="s">
        <v>737</v>
      </c>
      <c r="E13" s="374" t="s">
        <v>738</v>
      </c>
      <c r="F13" s="375"/>
      <c r="G13" s="484"/>
      <c r="J13" s="36"/>
      <c r="K13" s="36"/>
      <c r="L13" s="36"/>
      <c r="M13" s="36"/>
      <c r="N13" s="36"/>
      <c r="O13" s="36"/>
      <c r="P13" s="36"/>
      <c r="Q13" s="36"/>
      <c r="R13" s="36"/>
    </row>
    <row r="14" spans="2:18" s="35" customFormat="1" ht="35.1" customHeight="1" thickBot="1" x14ac:dyDescent="0.35">
      <c r="B14" s="858"/>
      <c r="C14" s="87" t="s">
        <v>421</v>
      </c>
      <c r="D14" s="374" t="s">
        <v>737</v>
      </c>
      <c r="E14" s="374" t="s">
        <v>739</v>
      </c>
      <c r="F14" s="376"/>
      <c r="G14" s="485"/>
    </row>
    <row r="15" spans="2:18" s="35" customFormat="1" ht="35.1" customHeight="1" thickBot="1" x14ac:dyDescent="0.35">
      <c r="B15" s="858"/>
      <c r="C15" s="87" t="s">
        <v>421</v>
      </c>
      <c r="D15" s="374" t="s">
        <v>737</v>
      </c>
      <c r="E15" s="374" t="s">
        <v>740</v>
      </c>
      <c r="F15" s="377"/>
      <c r="G15" s="486"/>
    </row>
    <row r="16" spans="2:18" s="35" customFormat="1" ht="35.1" customHeight="1" thickBot="1" x14ac:dyDescent="0.35">
      <c r="B16" s="858"/>
      <c r="C16" s="87" t="s">
        <v>421</v>
      </c>
      <c r="D16" s="374" t="s">
        <v>737</v>
      </c>
      <c r="E16" s="374" t="s">
        <v>741</v>
      </c>
      <c r="F16" s="568"/>
      <c r="G16" s="487"/>
    </row>
    <row r="17" spans="2:12" s="35" customFormat="1" ht="35.1" customHeight="1" thickBot="1" x14ac:dyDescent="0.35">
      <c r="B17" s="858"/>
      <c r="C17" s="87" t="s">
        <v>421</v>
      </c>
      <c r="D17" s="374" t="s">
        <v>737</v>
      </c>
      <c r="E17" s="374" t="s">
        <v>742</v>
      </c>
      <c r="F17" s="377"/>
      <c r="G17" s="486"/>
    </row>
    <row r="18" spans="2:12" s="35" customFormat="1" ht="35.1" customHeight="1" thickBot="1" x14ac:dyDescent="0.35">
      <c r="B18" s="858"/>
      <c r="C18" s="87" t="s">
        <v>421</v>
      </c>
      <c r="D18" s="374" t="s">
        <v>737</v>
      </c>
      <c r="E18" s="374" t="s">
        <v>743</v>
      </c>
      <c r="F18" s="377"/>
      <c r="G18" s="486"/>
    </row>
    <row r="19" spans="2:12" s="35" customFormat="1" ht="35.1" customHeight="1" thickBot="1" x14ac:dyDescent="0.35">
      <c r="B19" s="858"/>
      <c r="C19" s="87" t="s">
        <v>421</v>
      </c>
      <c r="D19" s="374" t="s">
        <v>737</v>
      </c>
      <c r="E19" s="374" t="s">
        <v>744</v>
      </c>
      <c r="F19" s="377"/>
      <c r="G19" s="486"/>
    </row>
    <row r="20" spans="2:12" s="35" customFormat="1" ht="35.1" customHeight="1" thickBot="1" x14ac:dyDescent="0.35">
      <c r="B20" s="858"/>
      <c r="C20" s="87" t="s">
        <v>421</v>
      </c>
      <c r="D20" s="374" t="s">
        <v>737</v>
      </c>
      <c r="E20" s="374" t="s">
        <v>745</v>
      </c>
      <c r="F20" s="377"/>
      <c r="G20" s="486"/>
    </row>
    <row r="21" spans="2:12" s="35" customFormat="1" ht="35.1" customHeight="1" thickBot="1" x14ac:dyDescent="0.35">
      <c r="B21" s="858"/>
      <c r="C21" s="87" t="s">
        <v>421</v>
      </c>
      <c r="D21" s="374" t="s">
        <v>746</v>
      </c>
      <c r="E21" s="374"/>
      <c r="F21" s="377"/>
      <c r="G21" s="486"/>
    </row>
    <row r="22" spans="2:12" s="35" customFormat="1" ht="35.1" customHeight="1" thickBot="1" x14ac:dyDescent="0.35">
      <c r="B22" s="858"/>
      <c r="C22" s="87" t="s">
        <v>421</v>
      </c>
      <c r="D22" s="374" t="s">
        <v>747</v>
      </c>
      <c r="E22" s="374"/>
      <c r="F22" s="377"/>
      <c r="G22" s="486"/>
      <c r="L22" s="381"/>
    </row>
    <row r="23" spans="2:12" s="35" customFormat="1" ht="35.1" customHeight="1" thickBot="1" x14ac:dyDescent="0.35">
      <c r="B23" s="858"/>
      <c r="C23" s="87" t="s">
        <v>421</v>
      </c>
      <c r="D23" s="374" t="s">
        <v>748</v>
      </c>
      <c r="E23" s="378" t="s">
        <v>749</v>
      </c>
      <c r="F23" s="377"/>
      <c r="G23" s="486"/>
    </row>
    <row r="24" spans="2:12" s="35" customFormat="1" ht="35.1" customHeight="1" thickBot="1" x14ac:dyDescent="0.35">
      <c r="B24" s="858"/>
      <c r="C24" s="87" t="s">
        <v>421</v>
      </c>
      <c r="D24" s="379" t="s">
        <v>750</v>
      </c>
      <c r="E24" s="379" t="s">
        <v>751</v>
      </c>
      <c r="F24" s="377"/>
      <c r="G24" s="486"/>
    </row>
    <row r="25" spans="2:12" s="35" customFormat="1" ht="35.1" customHeight="1" thickBot="1" x14ac:dyDescent="0.35">
      <c r="B25" s="858"/>
      <c r="C25" s="87" t="s">
        <v>421</v>
      </c>
      <c r="D25" s="374" t="s">
        <v>737</v>
      </c>
      <c r="E25" s="374" t="s">
        <v>752</v>
      </c>
      <c r="F25" s="377"/>
      <c r="G25" s="486"/>
    </row>
    <row r="26" spans="2:12" s="35" customFormat="1" ht="35.1" customHeight="1" thickBot="1" x14ac:dyDescent="0.35">
      <c r="B26" s="858"/>
      <c r="C26" s="87" t="s">
        <v>421</v>
      </c>
      <c r="D26" s="374" t="s">
        <v>737</v>
      </c>
      <c r="E26" s="374" t="s">
        <v>753</v>
      </c>
      <c r="F26" s="377"/>
      <c r="G26" s="486"/>
    </row>
    <row r="27" spans="2:12" s="35" customFormat="1" ht="35.1" customHeight="1" thickBot="1" x14ac:dyDescent="0.35">
      <c r="B27" s="858"/>
      <c r="C27" s="87" t="s">
        <v>421</v>
      </c>
      <c r="D27" s="374" t="s">
        <v>737</v>
      </c>
      <c r="E27" s="374" t="s">
        <v>754</v>
      </c>
      <c r="F27" s="380"/>
      <c r="G27" s="488"/>
    </row>
    <row r="28" spans="2:12" s="35" customFormat="1" ht="35.1" customHeight="1" thickBot="1" x14ac:dyDescent="0.35">
      <c r="B28" s="858"/>
      <c r="C28" s="87" t="s">
        <v>421</v>
      </c>
      <c r="D28" s="374" t="s">
        <v>737</v>
      </c>
      <c r="E28" s="374" t="s">
        <v>755</v>
      </c>
      <c r="F28" s="380"/>
      <c r="G28" s="488"/>
    </row>
    <row r="29" spans="2:12" s="35" customFormat="1" ht="35.1" customHeight="1" x14ac:dyDescent="0.3">
      <c r="B29" s="858"/>
      <c r="C29" s="87" t="s">
        <v>421</v>
      </c>
      <c r="D29" s="374" t="s">
        <v>737</v>
      </c>
      <c r="E29" s="374" t="s">
        <v>756</v>
      </c>
      <c r="F29" s="380"/>
      <c r="G29" s="488"/>
    </row>
    <row r="30" spans="2:12" s="35" customFormat="1" ht="51" customHeight="1" thickBot="1" x14ac:dyDescent="0.35">
      <c r="B30" s="859"/>
      <c r="C30" s="266" t="s">
        <v>218</v>
      </c>
      <c r="D30" s="374"/>
      <c r="E30" s="377"/>
      <c r="F30" s="569"/>
      <c r="G30" s="489"/>
    </row>
    <row r="31" spans="2:12" s="35" customFormat="1" ht="35.1" customHeight="1" thickBot="1" x14ac:dyDescent="0.35">
      <c r="B31" s="852" t="s">
        <v>783</v>
      </c>
      <c r="C31" s="87" t="s">
        <v>421</v>
      </c>
      <c r="D31" s="374" t="s">
        <v>737</v>
      </c>
      <c r="E31" s="374" t="s">
        <v>738</v>
      </c>
      <c r="F31" s="559" t="s">
        <v>786</v>
      </c>
      <c r="G31" s="490" t="s">
        <v>786</v>
      </c>
    </row>
    <row r="32" spans="2:12" s="35" customFormat="1" ht="35.1" customHeight="1" thickBot="1" x14ac:dyDescent="0.35">
      <c r="B32" s="853"/>
      <c r="C32" s="87" t="s">
        <v>421</v>
      </c>
      <c r="D32" s="374" t="s">
        <v>737</v>
      </c>
      <c r="E32" s="374" t="s">
        <v>739</v>
      </c>
      <c r="F32" s="559" t="s">
        <v>787</v>
      </c>
      <c r="G32" s="490" t="s">
        <v>787</v>
      </c>
    </row>
    <row r="33" spans="2:7" s="35" customFormat="1" ht="35.1" customHeight="1" thickBot="1" x14ac:dyDescent="0.35">
      <c r="B33" s="853"/>
      <c r="C33" s="87" t="s">
        <v>421</v>
      </c>
      <c r="D33" s="374" t="s">
        <v>737</v>
      </c>
      <c r="E33" s="374" t="s">
        <v>740</v>
      </c>
      <c r="F33" s="560" t="s">
        <v>788</v>
      </c>
      <c r="G33" s="491" t="s">
        <v>788</v>
      </c>
    </row>
    <row r="34" spans="2:7" s="35" customFormat="1" ht="35.1" customHeight="1" thickBot="1" x14ac:dyDescent="0.35">
      <c r="B34" s="853"/>
      <c r="C34" s="87" t="s">
        <v>421</v>
      </c>
      <c r="D34" s="374" t="s">
        <v>737</v>
      </c>
      <c r="E34" s="374" t="s">
        <v>785</v>
      </c>
      <c r="F34" s="559" t="s">
        <v>791</v>
      </c>
      <c r="G34" s="490" t="s">
        <v>791</v>
      </c>
    </row>
    <row r="35" spans="2:7" s="35" customFormat="1" ht="27.75" customHeight="1" thickBot="1" x14ac:dyDescent="0.35">
      <c r="B35" s="853"/>
      <c r="C35" s="87" t="s">
        <v>421</v>
      </c>
      <c r="D35" s="374" t="s">
        <v>737</v>
      </c>
      <c r="E35" s="374" t="s">
        <v>742</v>
      </c>
      <c r="F35" s="559"/>
      <c r="G35" s="490"/>
    </row>
    <row r="36" spans="2:7" s="35" customFormat="1" ht="26.25" customHeight="1" thickBot="1" x14ac:dyDescent="0.35">
      <c r="B36" s="853"/>
      <c r="C36" s="87" t="s">
        <v>421</v>
      </c>
      <c r="D36" s="374" t="s">
        <v>737</v>
      </c>
      <c r="E36" s="374" t="s">
        <v>758</v>
      </c>
      <c r="F36" s="559"/>
      <c r="G36" s="490"/>
    </row>
    <row r="37" spans="2:7" s="35" customFormat="1" ht="35.1" customHeight="1" thickBot="1" x14ac:dyDescent="0.35">
      <c r="B37" s="853"/>
      <c r="C37" s="87" t="s">
        <v>421</v>
      </c>
      <c r="D37" s="374" t="s">
        <v>737</v>
      </c>
      <c r="E37" s="374" t="s">
        <v>789</v>
      </c>
      <c r="F37" s="559" t="s">
        <v>790</v>
      </c>
      <c r="G37" s="490" t="s">
        <v>790</v>
      </c>
    </row>
    <row r="38" spans="2:7" s="35" customFormat="1" ht="35.1" customHeight="1" thickBot="1" x14ac:dyDescent="0.35">
      <c r="B38" s="853"/>
      <c r="C38" s="87" t="s">
        <v>421</v>
      </c>
      <c r="D38" s="374" t="s">
        <v>737</v>
      </c>
      <c r="E38" s="374" t="s">
        <v>745</v>
      </c>
      <c r="F38" s="559" t="s">
        <v>792</v>
      </c>
      <c r="G38" s="490" t="s">
        <v>792</v>
      </c>
    </row>
    <row r="39" spans="2:7" s="35" customFormat="1" ht="35.1" customHeight="1" thickBot="1" x14ac:dyDescent="0.35">
      <c r="B39" s="853"/>
      <c r="C39" s="87" t="s">
        <v>421</v>
      </c>
      <c r="D39" s="374" t="s">
        <v>746</v>
      </c>
      <c r="E39" s="374"/>
      <c r="F39" s="559" t="s">
        <v>794</v>
      </c>
      <c r="G39" s="490" t="s">
        <v>794</v>
      </c>
    </row>
    <row r="40" spans="2:7" s="35" customFormat="1" ht="35.1" customHeight="1" thickBot="1" x14ac:dyDescent="0.35">
      <c r="B40" s="853"/>
      <c r="C40" s="87" t="s">
        <v>421</v>
      </c>
      <c r="D40" s="374" t="s">
        <v>747</v>
      </c>
      <c r="E40" s="374"/>
      <c r="F40" s="559" t="s">
        <v>795</v>
      </c>
      <c r="G40" s="490" t="s">
        <v>795</v>
      </c>
    </row>
    <row r="41" spans="2:7" s="35" customFormat="1" ht="35.1" customHeight="1" thickBot="1" x14ac:dyDescent="0.35">
      <c r="B41" s="853"/>
      <c r="C41" s="87" t="s">
        <v>421</v>
      </c>
      <c r="D41" s="374" t="s">
        <v>748</v>
      </c>
      <c r="E41" s="378" t="s">
        <v>749</v>
      </c>
      <c r="F41" s="559"/>
      <c r="G41" s="490"/>
    </row>
    <row r="42" spans="2:7" s="35" customFormat="1" ht="35.1" customHeight="1" thickBot="1" x14ac:dyDescent="0.35">
      <c r="B42" s="853"/>
      <c r="C42" s="87" t="s">
        <v>421</v>
      </c>
      <c r="D42" s="379" t="s">
        <v>750</v>
      </c>
      <c r="E42" s="379" t="s">
        <v>751</v>
      </c>
      <c r="F42" s="559"/>
      <c r="G42" s="490"/>
    </row>
    <row r="43" spans="2:7" s="35" customFormat="1" ht="35.1" customHeight="1" thickBot="1" x14ac:dyDescent="0.35">
      <c r="B43" s="853"/>
      <c r="C43" s="87" t="s">
        <v>421</v>
      </c>
      <c r="D43" s="374" t="s">
        <v>737</v>
      </c>
      <c r="E43" s="374" t="s">
        <v>752</v>
      </c>
      <c r="F43" s="559"/>
      <c r="G43" s="490"/>
    </row>
    <row r="44" spans="2:7" s="35" customFormat="1" ht="35.1" customHeight="1" thickBot="1" x14ac:dyDescent="0.35">
      <c r="B44" s="853"/>
      <c r="C44" s="87" t="s">
        <v>421</v>
      </c>
      <c r="D44" s="374" t="s">
        <v>737</v>
      </c>
      <c r="E44" s="374" t="s">
        <v>753</v>
      </c>
      <c r="F44" s="559" t="s">
        <v>793</v>
      </c>
      <c r="G44" s="490" t="s">
        <v>793</v>
      </c>
    </row>
    <row r="45" spans="2:7" s="35" customFormat="1" ht="35.1" customHeight="1" thickBot="1" x14ac:dyDescent="0.35">
      <c r="B45" s="853"/>
      <c r="C45" s="87" t="s">
        <v>421</v>
      </c>
      <c r="D45" s="374" t="s">
        <v>737</v>
      </c>
      <c r="E45" s="374" t="s">
        <v>754</v>
      </c>
      <c r="F45" s="559"/>
      <c r="G45" s="490"/>
    </row>
    <row r="46" spans="2:7" s="35" customFormat="1" ht="35.1" customHeight="1" thickBot="1" x14ac:dyDescent="0.35">
      <c r="B46" s="853"/>
      <c r="C46" s="87" t="s">
        <v>421</v>
      </c>
      <c r="D46" s="374" t="s">
        <v>737</v>
      </c>
      <c r="E46" s="374" t="s">
        <v>755</v>
      </c>
      <c r="F46" s="559"/>
      <c r="G46" s="490"/>
    </row>
    <row r="47" spans="2:7" s="35" customFormat="1" ht="35.1" customHeight="1" thickBot="1" x14ac:dyDescent="0.35">
      <c r="B47" s="853"/>
      <c r="C47" s="87" t="s">
        <v>421</v>
      </c>
      <c r="D47" s="374" t="s">
        <v>737</v>
      </c>
      <c r="E47" s="374" t="s">
        <v>756</v>
      </c>
      <c r="F47" s="559"/>
      <c r="G47" s="490"/>
    </row>
    <row r="48" spans="2:7" s="35" customFormat="1" ht="35.1" customHeight="1" x14ac:dyDescent="0.3">
      <c r="B48" s="853"/>
      <c r="C48" s="87" t="s">
        <v>421</v>
      </c>
      <c r="D48" s="374" t="s">
        <v>737</v>
      </c>
      <c r="E48" s="374" t="s">
        <v>759</v>
      </c>
      <c r="F48" s="562"/>
      <c r="G48" s="492"/>
    </row>
    <row r="49" spans="2:10" s="35" customFormat="1" ht="35.1" customHeight="1" thickBot="1" x14ac:dyDescent="0.35">
      <c r="B49" s="854"/>
      <c r="C49" s="266" t="s">
        <v>218</v>
      </c>
      <c r="D49" s="374"/>
      <c r="E49" s="451"/>
      <c r="F49" s="570" t="s">
        <v>796</v>
      </c>
      <c r="G49" s="493" t="s">
        <v>796</v>
      </c>
    </row>
    <row r="50" spans="2:10" s="35" customFormat="1" ht="35.1" customHeight="1" thickBot="1" x14ac:dyDescent="0.35">
      <c r="B50" s="852" t="s">
        <v>838</v>
      </c>
      <c r="C50" s="87" t="s">
        <v>421</v>
      </c>
      <c r="D50" s="374" t="s">
        <v>737</v>
      </c>
      <c r="E50" s="374" t="s">
        <v>738</v>
      </c>
      <c r="F50" s="559" t="s">
        <v>821</v>
      </c>
      <c r="G50" s="490" t="s">
        <v>821</v>
      </c>
    </row>
    <row r="51" spans="2:10" s="35" customFormat="1" ht="35.1" customHeight="1" thickBot="1" x14ac:dyDescent="0.35">
      <c r="B51" s="853"/>
      <c r="C51" s="87" t="s">
        <v>421</v>
      </c>
      <c r="D51" s="374" t="s">
        <v>737</v>
      </c>
      <c r="E51" s="374" t="s">
        <v>739</v>
      </c>
      <c r="F51" s="559" t="s">
        <v>822</v>
      </c>
      <c r="G51" s="490" t="s">
        <v>822</v>
      </c>
    </row>
    <row r="52" spans="2:10" s="35" customFormat="1" ht="27.75" customHeight="1" thickBot="1" x14ac:dyDescent="0.35">
      <c r="B52" s="853"/>
      <c r="C52" s="87" t="s">
        <v>421</v>
      </c>
      <c r="D52" s="374" t="s">
        <v>737</v>
      </c>
      <c r="E52" s="374" t="s">
        <v>740</v>
      </c>
      <c r="F52" s="560" t="s">
        <v>788</v>
      </c>
      <c r="G52" s="491" t="s">
        <v>788</v>
      </c>
    </row>
    <row r="53" spans="2:10" s="35" customFormat="1" ht="35.1" customHeight="1" thickBot="1" x14ac:dyDescent="0.35">
      <c r="B53" s="853"/>
      <c r="C53" s="87" t="s">
        <v>421</v>
      </c>
      <c r="D53" s="374" t="s">
        <v>737</v>
      </c>
      <c r="E53" s="374" t="s">
        <v>785</v>
      </c>
      <c r="F53" s="559" t="s">
        <v>827</v>
      </c>
      <c r="G53" s="490" t="s">
        <v>827</v>
      </c>
    </row>
    <row r="54" spans="2:10" s="35" customFormat="1" ht="35.1" customHeight="1" thickBot="1" x14ac:dyDescent="0.35">
      <c r="B54" s="853"/>
      <c r="C54" s="87" t="s">
        <v>421</v>
      </c>
      <c r="D54" s="374" t="s">
        <v>737</v>
      </c>
      <c r="E54" s="374" t="s">
        <v>742</v>
      </c>
      <c r="F54" s="559" t="s">
        <v>824</v>
      </c>
      <c r="G54" s="490" t="s">
        <v>824</v>
      </c>
    </row>
    <row r="55" spans="2:10" s="35" customFormat="1" ht="35.1" customHeight="1" thickBot="1" x14ac:dyDescent="0.35">
      <c r="B55" s="853"/>
      <c r="C55" s="87" t="s">
        <v>421</v>
      </c>
      <c r="D55" s="374" t="s">
        <v>737</v>
      </c>
      <c r="E55" s="374" t="s">
        <v>758</v>
      </c>
      <c r="F55" s="559" t="s">
        <v>825</v>
      </c>
      <c r="G55" s="490" t="s">
        <v>825</v>
      </c>
    </row>
    <row r="56" spans="2:10" s="35" customFormat="1" ht="35.1" customHeight="1" thickBot="1" x14ac:dyDescent="0.35">
      <c r="B56" s="853"/>
      <c r="C56" s="87" t="s">
        <v>421</v>
      </c>
      <c r="D56" s="374" t="s">
        <v>737</v>
      </c>
      <c r="E56" s="374" t="s">
        <v>789</v>
      </c>
      <c r="F56" s="559" t="s">
        <v>826</v>
      </c>
      <c r="G56" s="490" t="s">
        <v>826</v>
      </c>
    </row>
    <row r="57" spans="2:10" s="35" customFormat="1" ht="35.1" customHeight="1" thickBot="1" x14ac:dyDescent="0.35">
      <c r="B57" s="853"/>
      <c r="C57" s="87" t="s">
        <v>421</v>
      </c>
      <c r="D57" s="374" t="s">
        <v>737</v>
      </c>
      <c r="E57" s="374" t="s">
        <v>745</v>
      </c>
      <c r="F57" s="559" t="s">
        <v>828</v>
      </c>
      <c r="G57" s="490" t="s">
        <v>828</v>
      </c>
    </row>
    <row r="58" spans="2:10" s="35" customFormat="1" ht="24.75" customHeight="1" thickBot="1" x14ac:dyDescent="0.35">
      <c r="B58" s="853"/>
      <c r="C58" s="87" t="s">
        <v>421</v>
      </c>
      <c r="D58" s="374" t="s">
        <v>746</v>
      </c>
      <c r="E58" s="374"/>
      <c r="F58" s="559" t="s">
        <v>794</v>
      </c>
      <c r="G58" s="490" t="s">
        <v>794</v>
      </c>
    </row>
    <row r="59" spans="2:10" s="35" customFormat="1" ht="24" customHeight="1" thickBot="1" x14ac:dyDescent="0.35">
      <c r="B59" s="853"/>
      <c r="C59" s="87" t="s">
        <v>421</v>
      </c>
      <c r="D59" s="374" t="s">
        <v>747</v>
      </c>
      <c r="E59" s="374"/>
      <c r="F59" s="559" t="s">
        <v>795</v>
      </c>
      <c r="G59" s="490" t="s">
        <v>795</v>
      </c>
    </row>
    <row r="60" spans="2:10" s="35" customFormat="1" ht="29.25" customHeight="1" thickBot="1" x14ac:dyDescent="0.35">
      <c r="B60" s="853"/>
      <c r="C60" s="87" t="s">
        <v>421</v>
      </c>
      <c r="D60" s="374" t="s">
        <v>748</v>
      </c>
      <c r="E60" s="378" t="s">
        <v>749</v>
      </c>
      <c r="F60" s="559" t="s">
        <v>788</v>
      </c>
      <c r="G60" s="490" t="s">
        <v>788</v>
      </c>
    </row>
    <row r="61" spans="2:10" s="35" customFormat="1" ht="26.25" customHeight="1" thickBot="1" x14ac:dyDescent="0.35">
      <c r="B61" s="853"/>
      <c r="C61" s="87" t="s">
        <v>421</v>
      </c>
      <c r="D61" s="379" t="s">
        <v>750</v>
      </c>
      <c r="E61" s="379" t="s">
        <v>751</v>
      </c>
      <c r="F61" s="559" t="s">
        <v>823</v>
      </c>
      <c r="G61" s="490" t="s">
        <v>823</v>
      </c>
    </row>
    <row r="62" spans="2:10" s="35" customFormat="1" ht="21" thickBot="1" x14ac:dyDescent="0.35">
      <c r="B62" s="853"/>
      <c r="C62" s="87" t="s">
        <v>421</v>
      </c>
      <c r="D62" s="374" t="s">
        <v>737</v>
      </c>
      <c r="E62" s="374" t="s">
        <v>752</v>
      </c>
      <c r="F62" s="559" t="s">
        <v>829</v>
      </c>
      <c r="G62" s="490" t="s">
        <v>829</v>
      </c>
    </row>
    <row r="63" spans="2:10" ht="19.5" customHeight="1" thickBot="1" x14ac:dyDescent="0.35">
      <c r="B63" s="853"/>
      <c r="C63" s="87" t="s">
        <v>421</v>
      </c>
      <c r="D63" s="374" t="s">
        <v>737</v>
      </c>
      <c r="E63" s="374" t="s">
        <v>753</v>
      </c>
      <c r="F63" s="559" t="s">
        <v>793</v>
      </c>
      <c r="G63" s="490" t="s">
        <v>793</v>
      </c>
      <c r="H63" s="56"/>
      <c r="I63" s="56"/>
      <c r="J63" s="56"/>
    </row>
    <row r="64" spans="2:10" ht="21" thickBot="1" x14ac:dyDescent="0.35">
      <c r="B64" s="853"/>
      <c r="C64" s="87" t="s">
        <v>421</v>
      </c>
      <c r="D64" s="374" t="s">
        <v>737</v>
      </c>
      <c r="E64" s="374" t="s">
        <v>754</v>
      </c>
      <c r="F64" s="559"/>
      <c r="G64" s="490"/>
    </row>
    <row r="65" spans="2:7" ht="21" thickBot="1" x14ac:dyDescent="0.35">
      <c r="B65" s="853"/>
      <c r="C65" s="87" t="s">
        <v>421</v>
      </c>
      <c r="D65" s="374" t="s">
        <v>737</v>
      </c>
      <c r="E65" s="374" t="s">
        <v>755</v>
      </c>
      <c r="F65" s="559"/>
      <c r="G65" s="490"/>
    </row>
    <row r="66" spans="2:7" ht="21" thickBot="1" x14ac:dyDescent="0.35">
      <c r="B66" s="853"/>
      <c r="C66" s="87" t="s">
        <v>421</v>
      </c>
      <c r="D66" s="374" t="s">
        <v>737</v>
      </c>
      <c r="E66" s="374" t="s">
        <v>756</v>
      </c>
      <c r="F66" s="559"/>
      <c r="G66" s="490"/>
    </row>
    <row r="67" spans="2:7" ht="20.25" x14ac:dyDescent="0.3">
      <c r="B67" s="853"/>
      <c r="C67" s="87" t="s">
        <v>421</v>
      </c>
      <c r="D67" s="374" t="s">
        <v>737</v>
      </c>
      <c r="E67" s="374" t="s">
        <v>759</v>
      </c>
      <c r="F67" s="562"/>
      <c r="G67" s="492"/>
    </row>
    <row r="68" spans="2:7" ht="21" thickBot="1" x14ac:dyDescent="0.35">
      <c r="B68" s="854"/>
      <c r="C68" s="575" t="s">
        <v>218</v>
      </c>
      <c r="D68" s="576"/>
      <c r="E68" s="380"/>
      <c r="F68" s="571" t="s">
        <v>830</v>
      </c>
      <c r="G68" s="494" t="s">
        <v>830</v>
      </c>
    </row>
    <row r="69" spans="2:7" s="35" customFormat="1" ht="35.1" customHeight="1" x14ac:dyDescent="0.3">
      <c r="B69" s="849" t="s">
        <v>839</v>
      </c>
      <c r="C69" s="577" t="s">
        <v>421</v>
      </c>
      <c r="D69" s="580" t="s">
        <v>737</v>
      </c>
      <c r="E69" s="580" t="s">
        <v>738</v>
      </c>
      <c r="F69" s="581" t="s">
        <v>851</v>
      </c>
      <c r="G69" s="587" t="s">
        <v>851</v>
      </c>
    </row>
    <row r="70" spans="2:7" s="35" customFormat="1" ht="35.1" customHeight="1" x14ac:dyDescent="0.3">
      <c r="B70" s="850"/>
      <c r="C70" s="582" t="s">
        <v>421</v>
      </c>
      <c r="D70" s="578" t="s">
        <v>737</v>
      </c>
      <c r="E70" s="578" t="s">
        <v>739</v>
      </c>
      <c r="F70" s="561" t="s">
        <v>841</v>
      </c>
      <c r="G70" s="588" t="s">
        <v>841</v>
      </c>
    </row>
    <row r="71" spans="2:7" s="35" customFormat="1" ht="27.75" customHeight="1" x14ac:dyDescent="0.3">
      <c r="B71" s="850"/>
      <c r="C71" s="582" t="s">
        <v>421</v>
      </c>
      <c r="D71" s="578" t="s">
        <v>737</v>
      </c>
      <c r="E71" s="578" t="s">
        <v>740</v>
      </c>
      <c r="F71" s="561" t="s">
        <v>788</v>
      </c>
      <c r="G71" s="588" t="s">
        <v>788</v>
      </c>
    </row>
    <row r="72" spans="2:7" s="35" customFormat="1" ht="35.1" customHeight="1" x14ac:dyDescent="0.3">
      <c r="B72" s="850"/>
      <c r="C72" s="582" t="s">
        <v>421</v>
      </c>
      <c r="D72" s="578" t="s">
        <v>737</v>
      </c>
      <c r="E72" s="578" t="s">
        <v>785</v>
      </c>
      <c r="F72" s="561" t="s">
        <v>847</v>
      </c>
      <c r="G72" s="588" t="s">
        <v>847</v>
      </c>
    </row>
    <row r="73" spans="2:7" s="35" customFormat="1" ht="35.1" customHeight="1" x14ac:dyDescent="0.3">
      <c r="B73" s="850"/>
      <c r="C73" s="582" t="s">
        <v>421</v>
      </c>
      <c r="D73" s="578" t="s">
        <v>737</v>
      </c>
      <c r="E73" s="578" t="s">
        <v>742</v>
      </c>
      <c r="F73" s="561" t="s">
        <v>843</v>
      </c>
      <c r="G73" s="588" t="s">
        <v>843</v>
      </c>
    </row>
    <row r="74" spans="2:7" s="35" customFormat="1" ht="35.1" customHeight="1" x14ac:dyDescent="0.3">
      <c r="B74" s="850"/>
      <c r="C74" s="582" t="s">
        <v>421</v>
      </c>
      <c r="D74" s="578" t="s">
        <v>737</v>
      </c>
      <c r="E74" s="578" t="s">
        <v>758</v>
      </c>
      <c r="F74" s="561" t="s">
        <v>846</v>
      </c>
      <c r="G74" s="588" t="s">
        <v>846</v>
      </c>
    </row>
    <row r="75" spans="2:7" s="35" customFormat="1" ht="35.1" customHeight="1" x14ac:dyDescent="0.3">
      <c r="B75" s="850"/>
      <c r="C75" s="582" t="s">
        <v>421</v>
      </c>
      <c r="D75" s="578" t="s">
        <v>737</v>
      </c>
      <c r="E75" s="578" t="s">
        <v>789</v>
      </c>
      <c r="F75" s="561" t="s">
        <v>845</v>
      </c>
      <c r="G75" s="588" t="s">
        <v>845</v>
      </c>
    </row>
    <row r="76" spans="2:7" s="35" customFormat="1" ht="35.1" customHeight="1" x14ac:dyDescent="0.3">
      <c r="B76" s="850"/>
      <c r="C76" s="582" t="s">
        <v>421</v>
      </c>
      <c r="D76" s="578" t="s">
        <v>737</v>
      </c>
      <c r="E76" s="578" t="s">
        <v>745</v>
      </c>
      <c r="F76" s="561" t="s">
        <v>848</v>
      </c>
      <c r="G76" s="588" t="s">
        <v>848</v>
      </c>
    </row>
    <row r="77" spans="2:7" s="35" customFormat="1" ht="24.75" customHeight="1" x14ac:dyDescent="0.3">
      <c r="B77" s="850"/>
      <c r="C77" s="582" t="s">
        <v>421</v>
      </c>
      <c r="D77" s="578" t="s">
        <v>746</v>
      </c>
      <c r="E77" s="578"/>
      <c r="F77" s="561" t="s">
        <v>850</v>
      </c>
      <c r="G77" s="588" t="s">
        <v>850</v>
      </c>
    </row>
    <row r="78" spans="2:7" s="35" customFormat="1" ht="24" customHeight="1" x14ac:dyDescent="0.3">
      <c r="B78" s="850"/>
      <c r="C78" s="582" t="s">
        <v>421</v>
      </c>
      <c r="D78" s="578" t="s">
        <v>747</v>
      </c>
      <c r="E78" s="578"/>
      <c r="F78" s="561" t="s">
        <v>795</v>
      </c>
      <c r="G78" s="588" t="s">
        <v>795</v>
      </c>
    </row>
    <row r="79" spans="2:7" s="35" customFormat="1" ht="29.25" customHeight="1" x14ac:dyDescent="0.3">
      <c r="B79" s="850"/>
      <c r="C79" s="582" t="s">
        <v>421</v>
      </c>
      <c r="D79" s="578" t="s">
        <v>748</v>
      </c>
      <c r="E79" s="578" t="s">
        <v>749</v>
      </c>
      <c r="F79" s="561"/>
      <c r="G79" s="588"/>
    </row>
    <row r="80" spans="2:7" s="35" customFormat="1" ht="26.25" customHeight="1" x14ac:dyDescent="0.3">
      <c r="B80" s="850"/>
      <c r="C80" s="582" t="s">
        <v>421</v>
      </c>
      <c r="D80" s="579" t="s">
        <v>750</v>
      </c>
      <c r="E80" s="579" t="s">
        <v>751</v>
      </c>
      <c r="F80" s="561" t="s">
        <v>842</v>
      </c>
      <c r="G80" s="588" t="s">
        <v>842</v>
      </c>
    </row>
    <row r="81" spans="2:10" s="35" customFormat="1" ht="20.25" x14ac:dyDescent="0.3">
      <c r="B81" s="850"/>
      <c r="C81" s="582" t="s">
        <v>421</v>
      </c>
      <c r="D81" s="578" t="s">
        <v>737</v>
      </c>
      <c r="E81" s="578" t="s">
        <v>752</v>
      </c>
      <c r="F81" s="561" t="s">
        <v>849</v>
      </c>
      <c r="G81" s="588" t="s">
        <v>849</v>
      </c>
    </row>
    <row r="82" spans="2:10" ht="19.5" customHeight="1" x14ac:dyDescent="0.3">
      <c r="B82" s="850"/>
      <c r="C82" s="582" t="s">
        <v>421</v>
      </c>
      <c r="D82" s="578" t="s">
        <v>737</v>
      </c>
      <c r="E82" s="578" t="s">
        <v>753</v>
      </c>
      <c r="F82" s="561" t="s">
        <v>793</v>
      </c>
      <c r="G82" s="588" t="s">
        <v>793</v>
      </c>
      <c r="H82" s="56"/>
      <c r="I82" s="56"/>
      <c r="J82" s="56"/>
    </row>
    <row r="83" spans="2:10" ht="20.25" x14ac:dyDescent="0.3">
      <c r="B83" s="850"/>
      <c r="C83" s="582" t="s">
        <v>421</v>
      </c>
      <c r="D83" s="578" t="s">
        <v>737</v>
      </c>
      <c r="E83" s="578" t="s">
        <v>754</v>
      </c>
      <c r="F83" s="561" t="s">
        <v>844</v>
      </c>
      <c r="G83" s="588" t="s">
        <v>844</v>
      </c>
    </row>
    <row r="84" spans="2:10" ht="20.25" x14ac:dyDescent="0.3">
      <c r="B84" s="850"/>
      <c r="C84" s="582" t="s">
        <v>421</v>
      </c>
      <c r="D84" s="578" t="s">
        <v>737</v>
      </c>
      <c r="E84" s="578" t="s">
        <v>755</v>
      </c>
      <c r="F84" s="561"/>
      <c r="G84" s="588"/>
    </row>
    <row r="85" spans="2:10" ht="20.25" x14ac:dyDescent="0.3">
      <c r="B85" s="850"/>
      <c r="C85" s="582" t="s">
        <v>421</v>
      </c>
      <c r="D85" s="578" t="s">
        <v>737</v>
      </c>
      <c r="E85" s="578" t="s">
        <v>756</v>
      </c>
      <c r="F85" s="561"/>
      <c r="G85" s="588"/>
    </row>
    <row r="86" spans="2:10" ht="20.25" x14ac:dyDescent="0.3">
      <c r="B86" s="850"/>
      <c r="C86" s="582" t="s">
        <v>421</v>
      </c>
      <c r="D86" s="578" t="s">
        <v>737</v>
      </c>
      <c r="E86" s="578" t="s">
        <v>759</v>
      </c>
      <c r="F86" s="561"/>
      <c r="G86" s="588"/>
    </row>
    <row r="87" spans="2:10" ht="21" thickBot="1" x14ac:dyDescent="0.35">
      <c r="B87" s="851"/>
      <c r="C87" s="266" t="s">
        <v>218</v>
      </c>
      <c r="D87" s="583"/>
      <c r="E87" s="584"/>
      <c r="F87" s="589" t="s">
        <v>852</v>
      </c>
      <c r="G87" s="590" t="s">
        <v>852</v>
      </c>
    </row>
    <row r="88" spans="2:10" s="35" customFormat="1" ht="35.1" customHeight="1" x14ac:dyDescent="0.3">
      <c r="B88" s="849" t="s">
        <v>869</v>
      </c>
      <c r="C88" s="585" t="s">
        <v>421</v>
      </c>
      <c r="D88" s="586" t="s">
        <v>737</v>
      </c>
      <c r="E88" s="586" t="s">
        <v>738</v>
      </c>
      <c r="F88" s="561">
        <v>829545</v>
      </c>
      <c r="G88" s="561">
        <v>829545</v>
      </c>
    </row>
    <row r="89" spans="2:10" s="35" customFormat="1" ht="35.1" customHeight="1" x14ac:dyDescent="0.3">
      <c r="B89" s="850"/>
      <c r="C89" s="582" t="s">
        <v>421</v>
      </c>
      <c r="D89" s="578" t="s">
        <v>737</v>
      </c>
      <c r="E89" s="578" t="s">
        <v>739</v>
      </c>
      <c r="F89" s="561">
        <v>4588</v>
      </c>
      <c r="G89" s="561">
        <v>4588</v>
      </c>
    </row>
    <row r="90" spans="2:10" s="35" customFormat="1" ht="27.75" customHeight="1" x14ac:dyDescent="0.3">
      <c r="B90" s="850"/>
      <c r="C90" s="582" t="s">
        <v>421</v>
      </c>
      <c r="D90" s="578" t="s">
        <v>737</v>
      </c>
      <c r="E90" s="578" t="s">
        <v>740</v>
      </c>
      <c r="F90" s="561"/>
      <c r="G90" s="561"/>
    </row>
    <row r="91" spans="2:10" s="35" customFormat="1" ht="35.1" customHeight="1" x14ac:dyDescent="0.3">
      <c r="B91" s="850"/>
      <c r="C91" s="582" t="s">
        <v>421</v>
      </c>
      <c r="D91" s="578" t="s">
        <v>737</v>
      </c>
      <c r="E91" s="578" t="s">
        <v>785</v>
      </c>
      <c r="F91" s="591"/>
      <c r="G91" s="591"/>
    </row>
    <row r="92" spans="2:10" s="35" customFormat="1" ht="35.1" customHeight="1" x14ac:dyDescent="0.3">
      <c r="B92" s="850"/>
      <c r="C92" s="582" t="s">
        <v>421</v>
      </c>
      <c r="D92" s="578" t="s">
        <v>737</v>
      </c>
      <c r="E92" s="578" t="s">
        <v>742</v>
      </c>
      <c r="F92" s="561">
        <v>42725</v>
      </c>
      <c r="G92" s="561">
        <v>42725</v>
      </c>
    </row>
    <row r="93" spans="2:10" s="35" customFormat="1" ht="35.1" customHeight="1" x14ac:dyDescent="0.3">
      <c r="B93" s="850"/>
      <c r="C93" s="582" t="s">
        <v>421</v>
      </c>
      <c r="D93" s="578" t="s">
        <v>737</v>
      </c>
      <c r="E93" s="578" t="s">
        <v>758</v>
      </c>
      <c r="F93" s="561">
        <v>8414</v>
      </c>
      <c r="G93" s="561">
        <v>8414</v>
      </c>
    </row>
    <row r="94" spans="2:10" s="35" customFormat="1" ht="35.1" customHeight="1" x14ac:dyDescent="0.3">
      <c r="B94" s="850"/>
      <c r="C94" s="582" t="s">
        <v>421</v>
      </c>
      <c r="D94" s="578" t="s">
        <v>737</v>
      </c>
      <c r="E94" s="578" t="s">
        <v>789</v>
      </c>
      <c r="F94" s="561">
        <v>135711</v>
      </c>
      <c r="G94" s="561">
        <v>135711</v>
      </c>
    </row>
    <row r="95" spans="2:10" s="35" customFormat="1" ht="35.1" customHeight="1" x14ac:dyDescent="0.3">
      <c r="B95" s="850"/>
      <c r="C95" s="582" t="s">
        <v>421</v>
      </c>
      <c r="D95" s="578" t="s">
        <v>737</v>
      </c>
      <c r="E95" s="578" t="s">
        <v>745</v>
      </c>
      <c r="F95" s="561">
        <v>36993</v>
      </c>
      <c r="G95" s="561">
        <v>36993</v>
      </c>
    </row>
    <row r="96" spans="2:10" s="35" customFormat="1" ht="24.75" customHeight="1" x14ac:dyDescent="0.3">
      <c r="B96" s="850"/>
      <c r="C96" s="582" t="s">
        <v>421</v>
      </c>
      <c r="D96" s="578" t="s">
        <v>746</v>
      </c>
      <c r="E96" s="578"/>
      <c r="F96" s="561">
        <v>80000</v>
      </c>
      <c r="G96" s="561">
        <v>80000</v>
      </c>
    </row>
    <row r="97" spans="2:10" s="35" customFormat="1" ht="24" customHeight="1" x14ac:dyDescent="0.3">
      <c r="B97" s="850"/>
      <c r="C97" s="582" t="s">
        <v>421</v>
      </c>
      <c r="D97" s="578" t="s">
        <v>747</v>
      </c>
      <c r="E97" s="578"/>
      <c r="F97" s="561">
        <v>38</v>
      </c>
      <c r="G97" s="561">
        <v>38</v>
      </c>
    </row>
    <row r="98" spans="2:10" s="35" customFormat="1" ht="29.25" customHeight="1" x14ac:dyDescent="0.3">
      <c r="B98" s="850"/>
      <c r="C98" s="582" t="s">
        <v>421</v>
      </c>
      <c r="D98" s="578" t="s">
        <v>748</v>
      </c>
      <c r="E98" s="578" t="s">
        <v>749</v>
      </c>
      <c r="F98" s="561">
        <v>36993</v>
      </c>
      <c r="G98" s="561">
        <v>36993</v>
      </c>
    </row>
    <row r="99" spans="2:10" s="35" customFormat="1" ht="26.25" customHeight="1" x14ac:dyDescent="0.3">
      <c r="B99" s="850"/>
      <c r="C99" s="582" t="s">
        <v>421</v>
      </c>
      <c r="D99" s="579" t="s">
        <v>750</v>
      </c>
      <c r="E99" s="579" t="s">
        <v>751</v>
      </c>
      <c r="F99" s="561">
        <v>183</v>
      </c>
      <c r="G99" s="561">
        <v>183</v>
      </c>
    </row>
    <row r="100" spans="2:10" s="35" customFormat="1" ht="20.25" x14ac:dyDescent="0.3">
      <c r="B100" s="850"/>
      <c r="C100" s="582" t="s">
        <v>421</v>
      </c>
      <c r="D100" s="578" t="s">
        <v>737</v>
      </c>
      <c r="E100" s="578" t="s">
        <v>752</v>
      </c>
      <c r="F100" s="561"/>
      <c r="G100" s="561"/>
    </row>
    <row r="101" spans="2:10" ht="19.5" customHeight="1" x14ac:dyDescent="0.3">
      <c r="B101" s="850"/>
      <c r="C101" s="582" t="s">
        <v>421</v>
      </c>
      <c r="D101" s="578" t="s">
        <v>737</v>
      </c>
      <c r="E101" s="578" t="s">
        <v>753</v>
      </c>
      <c r="F101" s="561">
        <v>200</v>
      </c>
      <c r="G101" s="561">
        <v>200</v>
      </c>
      <c r="H101" s="56"/>
      <c r="I101" s="56"/>
      <c r="J101" s="56"/>
    </row>
    <row r="102" spans="2:10" ht="20.25" x14ac:dyDescent="0.3">
      <c r="B102" s="850"/>
      <c r="C102" s="582" t="s">
        <v>421</v>
      </c>
      <c r="D102" s="578" t="s">
        <v>737</v>
      </c>
      <c r="E102" s="578" t="s">
        <v>754</v>
      </c>
      <c r="F102" s="561">
        <v>2032748</v>
      </c>
      <c r="G102" s="561">
        <v>2032748</v>
      </c>
    </row>
    <row r="103" spans="2:10" ht="20.25" x14ac:dyDescent="0.3">
      <c r="B103" s="850"/>
      <c r="C103" s="582" t="s">
        <v>421</v>
      </c>
      <c r="D103" s="578" t="s">
        <v>737</v>
      </c>
      <c r="E103" s="578" t="s">
        <v>755</v>
      </c>
      <c r="F103" s="561"/>
      <c r="G103" s="561"/>
    </row>
    <row r="104" spans="2:10" ht="20.25" x14ac:dyDescent="0.3">
      <c r="B104" s="850"/>
      <c r="C104" s="582" t="s">
        <v>421</v>
      </c>
      <c r="D104" s="578" t="s">
        <v>737</v>
      </c>
      <c r="E104" s="578" t="s">
        <v>756</v>
      </c>
      <c r="F104" s="561"/>
      <c r="G104" s="561"/>
    </row>
    <row r="105" spans="2:10" ht="20.25" x14ac:dyDescent="0.3">
      <c r="B105" s="850"/>
      <c r="C105" s="582" t="s">
        <v>421</v>
      </c>
      <c r="D105" s="578" t="s">
        <v>737</v>
      </c>
      <c r="E105" s="578" t="s">
        <v>759</v>
      </c>
      <c r="F105" s="561"/>
      <c r="G105" s="561"/>
    </row>
    <row r="106" spans="2:10" ht="21" thickBot="1" x14ac:dyDescent="0.35">
      <c r="B106" s="851"/>
      <c r="C106" s="266" t="s">
        <v>218</v>
      </c>
      <c r="D106" s="583"/>
      <c r="E106" s="584"/>
      <c r="F106" s="570">
        <f>SUM(F88:F105)</f>
        <v>3208138</v>
      </c>
      <c r="G106" s="570">
        <f>SUM(G88:G105)</f>
        <v>3208138</v>
      </c>
    </row>
  </sheetData>
  <mergeCells count="7">
    <mergeCell ref="B88:B106"/>
    <mergeCell ref="B69:B87"/>
    <mergeCell ref="B31:B49"/>
    <mergeCell ref="J11:P12"/>
    <mergeCell ref="B6:G6"/>
    <mergeCell ref="B13:B30"/>
    <mergeCell ref="B50:B68"/>
  </mergeCells>
  <printOptions horizontalCentered="1"/>
  <pageMargins left="0.23622047244094491" right="0.23622047244094491" top="0.74803149606299213" bottom="0.74803149606299213" header="0.31496062992125984" footer="0.31496062992125984"/>
  <pageSetup scale="45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P36"/>
  <sheetViews>
    <sheetView showGridLines="0" tabSelected="1" workbookViewId="0">
      <selection activeCell="J36" sqref="J36"/>
    </sheetView>
  </sheetViews>
  <sheetFormatPr defaultColWidth="9.140625" defaultRowHeight="15.75" x14ac:dyDescent="0.25"/>
  <cols>
    <col min="1" max="1" width="1.140625" style="318" customWidth="1"/>
    <col min="2" max="2" width="5.5703125" style="318" customWidth="1"/>
    <col min="3" max="3" width="28.7109375" style="318" customWidth="1"/>
    <col min="4" max="7" width="14.7109375" style="318" customWidth="1"/>
    <col min="8" max="8" width="24.140625" style="318" customWidth="1"/>
    <col min="9" max="16" width="13.7109375" style="318" customWidth="1"/>
    <col min="17" max="17" width="9.140625" style="318" customWidth="1"/>
    <col min="18" max="16384" width="9.140625" style="318"/>
  </cols>
  <sheetData>
    <row r="1" spans="1:16" x14ac:dyDescent="0.25">
      <c r="P1" s="331" t="s">
        <v>202</v>
      </c>
    </row>
    <row r="3" spans="1:16" ht="22.5" x14ac:dyDescent="0.3">
      <c r="B3" s="879" t="s">
        <v>690</v>
      </c>
      <c r="C3" s="879"/>
      <c r="D3" s="879"/>
      <c r="E3" s="879"/>
      <c r="F3" s="879"/>
      <c r="G3" s="879"/>
      <c r="H3" s="879"/>
      <c r="I3" s="879"/>
      <c r="J3" s="879"/>
      <c r="K3" s="879"/>
      <c r="L3" s="879"/>
      <c r="M3" s="879"/>
      <c r="N3" s="879"/>
      <c r="O3" s="879"/>
      <c r="P3" s="879"/>
    </row>
    <row r="5" spans="1:16" ht="16.5" thickBot="1" x14ac:dyDescent="0.3">
      <c r="P5" s="319" t="s">
        <v>3</v>
      </c>
    </row>
    <row r="6" spans="1:16" ht="28.5" customHeight="1" thickBot="1" x14ac:dyDescent="0.3">
      <c r="B6" s="880" t="s">
        <v>691</v>
      </c>
      <c r="C6" s="880" t="s">
        <v>692</v>
      </c>
      <c r="D6" s="880" t="s">
        <v>693</v>
      </c>
      <c r="E6" s="880" t="s">
        <v>694</v>
      </c>
      <c r="F6" s="880" t="s">
        <v>695</v>
      </c>
      <c r="G6" s="880" t="s">
        <v>778</v>
      </c>
      <c r="H6" s="880" t="s">
        <v>696</v>
      </c>
      <c r="I6" s="882" t="s">
        <v>833</v>
      </c>
      <c r="J6" s="883"/>
      <c r="K6" s="883"/>
      <c r="L6" s="883"/>
      <c r="M6" s="883"/>
      <c r="N6" s="883"/>
      <c r="O6" s="883"/>
      <c r="P6" s="884"/>
    </row>
    <row r="7" spans="1:16" ht="36" customHeight="1" thickBot="1" x14ac:dyDescent="0.3">
      <c r="B7" s="881"/>
      <c r="C7" s="881"/>
      <c r="D7" s="881"/>
      <c r="E7" s="881"/>
      <c r="F7" s="881"/>
      <c r="G7" s="881"/>
      <c r="H7" s="881"/>
      <c r="I7" s="320" t="s">
        <v>697</v>
      </c>
      <c r="J7" s="320" t="s">
        <v>698</v>
      </c>
      <c r="K7" s="320" t="s">
        <v>699</v>
      </c>
      <c r="L7" s="320" t="s">
        <v>700</v>
      </c>
      <c r="M7" s="320" t="s">
        <v>701</v>
      </c>
      <c r="N7" s="320" t="s">
        <v>702</v>
      </c>
      <c r="O7" s="320" t="s">
        <v>703</v>
      </c>
      <c r="P7" s="321" t="s">
        <v>704</v>
      </c>
    </row>
    <row r="8" spans="1:16" x14ac:dyDescent="0.25">
      <c r="A8" s="322"/>
      <c r="B8" s="863" t="s">
        <v>53</v>
      </c>
      <c r="C8" s="885" t="s">
        <v>781</v>
      </c>
      <c r="D8" s="869" t="s">
        <v>777</v>
      </c>
      <c r="E8" s="869" t="s">
        <v>777</v>
      </c>
      <c r="F8" s="872"/>
      <c r="G8" s="875">
        <v>39859056</v>
      </c>
      <c r="H8" s="337" t="s">
        <v>705</v>
      </c>
      <c r="I8" s="323"/>
      <c r="J8" s="323"/>
      <c r="K8" s="323"/>
      <c r="L8" s="323"/>
      <c r="M8" s="323"/>
      <c r="N8" s="323"/>
      <c r="O8" s="323"/>
      <c r="P8" s="324"/>
    </row>
    <row r="9" spans="1:16" x14ac:dyDescent="0.25">
      <c r="A9" s="322"/>
      <c r="B9" s="864"/>
      <c r="C9" s="886"/>
      <c r="D9" s="870"/>
      <c r="E9" s="870"/>
      <c r="F9" s="873"/>
      <c r="G9" s="876"/>
      <c r="H9" s="337" t="s">
        <v>706</v>
      </c>
      <c r="I9" s="323"/>
      <c r="J9" s="323"/>
      <c r="K9" s="323"/>
      <c r="L9" s="323"/>
      <c r="M9" s="323"/>
      <c r="N9" s="323"/>
      <c r="P9" s="324"/>
    </row>
    <row r="10" spans="1:16" x14ac:dyDescent="0.25">
      <c r="A10" s="322"/>
      <c r="B10" s="864"/>
      <c r="C10" s="886"/>
      <c r="D10" s="870"/>
      <c r="E10" s="870"/>
      <c r="F10" s="873"/>
      <c r="G10" s="876"/>
      <c r="H10" s="337" t="s">
        <v>49</v>
      </c>
      <c r="I10" s="462"/>
      <c r="J10" s="323"/>
      <c r="K10" s="323"/>
      <c r="L10" s="323"/>
      <c r="M10" s="323"/>
      <c r="N10" s="323"/>
      <c r="O10" s="323"/>
      <c r="P10" s="324"/>
    </row>
    <row r="11" spans="1:16" x14ac:dyDescent="0.25">
      <c r="A11" s="322"/>
      <c r="B11" s="864"/>
      <c r="C11" s="886"/>
      <c r="D11" s="870"/>
      <c r="E11" s="870"/>
      <c r="F11" s="873"/>
      <c r="G11" s="876"/>
      <c r="H11" s="471" t="s">
        <v>707</v>
      </c>
      <c r="I11" s="476">
        <v>650000</v>
      </c>
      <c r="J11" s="472"/>
      <c r="K11" s="323">
        <v>1300000</v>
      </c>
      <c r="L11" s="323"/>
      <c r="M11" s="323">
        <v>1850000</v>
      </c>
      <c r="N11" s="323"/>
      <c r="O11" s="323">
        <v>2600000</v>
      </c>
      <c r="P11" s="324"/>
    </row>
    <row r="12" spans="1:16" x14ac:dyDescent="0.25">
      <c r="A12" s="322"/>
      <c r="B12" s="865"/>
      <c r="C12" s="887"/>
      <c r="D12" s="871"/>
      <c r="E12" s="871"/>
      <c r="F12" s="874"/>
      <c r="G12" s="878"/>
      <c r="H12" s="338" t="s">
        <v>708</v>
      </c>
      <c r="I12" s="473">
        <v>650000</v>
      </c>
      <c r="J12" s="474"/>
      <c r="K12" s="475">
        <v>1300000</v>
      </c>
      <c r="L12" s="475"/>
      <c r="M12" s="475">
        <v>1850000</v>
      </c>
      <c r="N12" s="325"/>
      <c r="O12" s="325"/>
      <c r="P12" s="326"/>
    </row>
    <row r="13" spans="1:16" x14ac:dyDescent="0.25">
      <c r="A13" s="322"/>
      <c r="B13" s="863" t="s">
        <v>54</v>
      </c>
      <c r="C13" s="866"/>
      <c r="D13" s="869"/>
      <c r="E13" s="869"/>
      <c r="F13" s="872"/>
      <c r="G13" s="875"/>
      <c r="H13" s="337" t="s">
        <v>705</v>
      </c>
      <c r="I13" s="323"/>
      <c r="J13" s="323"/>
      <c r="K13" s="323"/>
      <c r="L13" s="323"/>
      <c r="M13" s="323"/>
      <c r="N13" s="323"/>
      <c r="O13" s="323"/>
      <c r="P13" s="324"/>
    </row>
    <row r="14" spans="1:16" x14ac:dyDescent="0.25">
      <c r="A14" s="322"/>
      <c r="B14" s="864"/>
      <c r="C14" s="867"/>
      <c r="D14" s="870"/>
      <c r="E14" s="870"/>
      <c r="F14" s="873"/>
      <c r="G14" s="876"/>
      <c r="H14" s="337" t="s">
        <v>706</v>
      </c>
      <c r="I14" s="323"/>
      <c r="J14" s="323"/>
      <c r="K14" s="323"/>
      <c r="L14" s="323"/>
      <c r="M14" s="323"/>
      <c r="N14" s="323"/>
      <c r="O14" s="323"/>
      <c r="P14" s="324"/>
    </row>
    <row r="15" spans="1:16" x14ac:dyDescent="0.25">
      <c r="A15" s="322"/>
      <c r="B15" s="864"/>
      <c r="C15" s="867"/>
      <c r="D15" s="870"/>
      <c r="E15" s="870"/>
      <c r="F15" s="873"/>
      <c r="G15" s="876"/>
      <c r="H15" s="337" t="s">
        <v>49</v>
      </c>
      <c r="I15" s="323"/>
      <c r="J15" s="323"/>
      <c r="K15" s="323"/>
      <c r="L15" s="323"/>
      <c r="M15" s="323"/>
      <c r="N15" s="323"/>
      <c r="O15" s="323"/>
      <c r="P15" s="324"/>
    </row>
    <row r="16" spans="1:16" x14ac:dyDescent="0.25">
      <c r="A16" s="322"/>
      <c r="B16" s="864"/>
      <c r="C16" s="867"/>
      <c r="D16" s="870"/>
      <c r="E16" s="870"/>
      <c r="F16" s="873"/>
      <c r="G16" s="876"/>
      <c r="H16" s="337" t="s">
        <v>707</v>
      </c>
      <c r="I16" s="323"/>
      <c r="J16" s="323"/>
      <c r="K16" s="323"/>
      <c r="L16" s="323"/>
      <c r="M16" s="323"/>
      <c r="N16" s="323"/>
      <c r="O16" s="323"/>
      <c r="P16" s="324"/>
    </row>
    <row r="17" spans="1:16" x14ac:dyDescent="0.25">
      <c r="A17" s="322"/>
      <c r="B17" s="865"/>
      <c r="C17" s="868"/>
      <c r="D17" s="871"/>
      <c r="E17" s="871"/>
      <c r="F17" s="874"/>
      <c r="G17" s="878"/>
      <c r="H17" s="338" t="s">
        <v>708</v>
      </c>
      <c r="I17" s="325"/>
      <c r="J17" s="325"/>
      <c r="K17" s="325"/>
      <c r="L17" s="325"/>
      <c r="M17" s="325"/>
      <c r="N17" s="325"/>
      <c r="O17" s="325"/>
      <c r="P17" s="326"/>
    </row>
    <row r="18" spans="1:16" x14ac:dyDescent="0.25">
      <c r="A18" s="322"/>
      <c r="B18" s="863" t="s">
        <v>55</v>
      </c>
      <c r="C18" s="866"/>
      <c r="D18" s="869"/>
      <c r="E18" s="869"/>
      <c r="F18" s="872"/>
      <c r="G18" s="875"/>
      <c r="H18" s="337" t="s">
        <v>705</v>
      </c>
      <c r="I18" s="323"/>
      <c r="J18" s="323"/>
      <c r="K18" s="323"/>
      <c r="L18" s="323"/>
      <c r="M18" s="323"/>
      <c r="N18" s="323"/>
      <c r="O18" s="323"/>
      <c r="P18" s="324"/>
    </row>
    <row r="19" spans="1:16" x14ac:dyDescent="0.25">
      <c r="A19" s="322"/>
      <c r="B19" s="864"/>
      <c r="C19" s="867"/>
      <c r="D19" s="870"/>
      <c r="E19" s="870"/>
      <c r="F19" s="873"/>
      <c r="G19" s="876"/>
      <c r="H19" s="337" t="s">
        <v>706</v>
      </c>
      <c r="I19" s="323"/>
      <c r="J19" s="323"/>
      <c r="K19" s="323"/>
      <c r="L19" s="323"/>
      <c r="M19" s="323"/>
      <c r="N19" s="323"/>
      <c r="O19" s="323"/>
      <c r="P19" s="324"/>
    </row>
    <row r="20" spans="1:16" x14ac:dyDescent="0.25">
      <c r="A20" s="322"/>
      <c r="B20" s="864"/>
      <c r="C20" s="867"/>
      <c r="D20" s="870"/>
      <c r="E20" s="870"/>
      <c r="F20" s="873"/>
      <c r="G20" s="876"/>
      <c r="H20" s="337" t="s">
        <v>49</v>
      </c>
      <c r="I20" s="323"/>
      <c r="J20" s="323"/>
      <c r="K20" s="323"/>
      <c r="L20" s="323"/>
      <c r="M20" s="323"/>
      <c r="N20" s="323"/>
      <c r="O20" s="323"/>
      <c r="P20" s="324"/>
    </row>
    <row r="21" spans="1:16" x14ac:dyDescent="0.25">
      <c r="A21" s="322"/>
      <c r="B21" s="864"/>
      <c r="C21" s="867"/>
      <c r="D21" s="870"/>
      <c r="E21" s="870"/>
      <c r="F21" s="873"/>
      <c r="G21" s="876"/>
      <c r="H21" s="337" t="s">
        <v>707</v>
      </c>
      <c r="I21" s="323"/>
      <c r="J21" s="323"/>
      <c r="K21" s="323"/>
      <c r="L21" s="323"/>
      <c r="M21" s="323"/>
      <c r="N21" s="323"/>
      <c r="O21" s="323"/>
      <c r="P21" s="324"/>
    </row>
    <row r="22" spans="1:16" x14ac:dyDescent="0.25">
      <c r="A22" s="322"/>
      <c r="B22" s="865"/>
      <c r="C22" s="868"/>
      <c r="D22" s="871"/>
      <c r="E22" s="871"/>
      <c r="F22" s="874"/>
      <c r="G22" s="878"/>
      <c r="H22" s="338" t="s">
        <v>708</v>
      </c>
      <c r="I22" s="325"/>
      <c r="J22" s="325"/>
      <c r="K22" s="325"/>
      <c r="L22" s="325"/>
      <c r="M22" s="325"/>
      <c r="N22" s="325"/>
      <c r="O22" s="325"/>
      <c r="P22" s="326"/>
    </row>
    <row r="23" spans="1:16" x14ac:dyDescent="0.25">
      <c r="A23" s="322"/>
      <c r="B23" s="863" t="s">
        <v>56</v>
      </c>
      <c r="C23" s="866"/>
      <c r="D23" s="869"/>
      <c r="E23" s="869"/>
      <c r="F23" s="872"/>
      <c r="G23" s="875"/>
      <c r="H23" s="337" t="s">
        <v>705</v>
      </c>
      <c r="I23" s="323"/>
      <c r="J23" s="323"/>
      <c r="K23" s="323"/>
      <c r="L23" s="323"/>
      <c r="M23" s="323"/>
      <c r="N23" s="323"/>
      <c r="O23" s="323"/>
      <c r="P23" s="324"/>
    </row>
    <row r="24" spans="1:16" x14ac:dyDescent="0.25">
      <c r="A24" s="322"/>
      <c r="B24" s="864"/>
      <c r="C24" s="867"/>
      <c r="D24" s="870"/>
      <c r="E24" s="870"/>
      <c r="F24" s="873"/>
      <c r="G24" s="876"/>
      <c r="H24" s="337" t="s">
        <v>706</v>
      </c>
      <c r="I24" s="323"/>
      <c r="J24" s="323"/>
      <c r="K24" s="323"/>
      <c r="L24" s="323"/>
      <c r="M24" s="323"/>
      <c r="N24" s="323"/>
      <c r="O24" s="323"/>
      <c r="P24" s="324"/>
    </row>
    <row r="25" spans="1:16" x14ac:dyDescent="0.25">
      <c r="A25" s="322"/>
      <c r="B25" s="864"/>
      <c r="C25" s="867"/>
      <c r="D25" s="870"/>
      <c r="E25" s="870"/>
      <c r="F25" s="873"/>
      <c r="G25" s="876"/>
      <c r="H25" s="337" t="s">
        <v>49</v>
      </c>
      <c r="I25" s="323"/>
      <c r="J25" s="323"/>
      <c r="K25" s="323"/>
      <c r="L25" s="323"/>
      <c r="M25" s="323"/>
      <c r="N25" s="323"/>
      <c r="O25" s="323"/>
      <c r="P25" s="324"/>
    </row>
    <row r="26" spans="1:16" x14ac:dyDescent="0.25">
      <c r="A26" s="322"/>
      <c r="B26" s="864"/>
      <c r="C26" s="867"/>
      <c r="D26" s="870"/>
      <c r="E26" s="870"/>
      <c r="F26" s="873"/>
      <c r="G26" s="876"/>
      <c r="H26" s="337" t="s">
        <v>707</v>
      </c>
      <c r="I26" s="323"/>
      <c r="J26" s="323"/>
      <c r="K26" s="323"/>
      <c r="L26" s="323"/>
      <c r="M26" s="323"/>
      <c r="N26" s="323"/>
      <c r="O26" s="323"/>
      <c r="P26" s="324"/>
    </row>
    <row r="27" spans="1:16" x14ac:dyDescent="0.25">
      <c r="A27" s="322"/>
      <c r="B27" s="865"/>
      <c r="C27" s="868"/>
      <c r="D27" s="871"/>
      <c r="E27" s="871"/>
      <c r="F27" s="874"/>
      <c r="G27" s="878"/>
      <c r="H27" s="338" t="s">
        <v>708</v>
      </c>
      <c r="I27" s="325"/>
      <c r="J27" s="325"/>
      <c r="K27" s="325"/>
      <c r="L27" s="325"/>
      <c r="M27" s="325"/>
      <c r="N27" s="325"/>
      <c r="O27" s="325"/>
      <c r="P27" s="326"/>
    </row>
    <row r="28" spans="1:16" x14ac:dyDescent="0.25">
      <c r="A28" s="322"/>
      <c r="B28" s="863" t="s">
        <v>265</v>
      </c>
      <c r="C28" s="866"/>
      <c r="D28" s="869"/>
      <c r="E28" s="869"/>
      <c r="F28" s="872"/>
      <c r="G28" s="875"/>
      <c r="H28" s="337" t="s">
        <v>705</v>
      </c>
      <c r="I28" s="323"/>
      <c r="J28" s="323"/>
      <c r="K28" s="323"/>
      <c r="L28" s="323"/>
      <c r="M28" s="323"/>
      <c r="N28" s="323"/>
      <c r="O28" s="323"/>
      <c r="P28" s="324"/>
    </row>
    <row r="29" spans="1:16" x14ac:dyDescent="0.25">
      <c r="A29" s="322"/>
      <c r="B29" s="864"/>
      <c r="C29" s="867"/>
      <c r="D29" s="870"/>
      <c r="E29" s="870"/>
      <c r="F29" s="873"/>
      <c r="G29" s="876"/>
      <c r="H29" s="337" t="s">
        <v>706</v>
      </c>
      <c r="I29" s="323"/>
      <c r="J29" s="323"/>
      <c r="K29" s="323"/>
      <c r="L29" s="323"/>
      <c r="M29" s="323"/>
      <c r="N29" s="323"/>
      <c r="O29" s="323"/>
      <c r="P29" s="324"/>
    </row>
    <row r="30" spans="1:16" x14ac:dyDescent="0.25">
      <c r="A30" s="322"/>
      <c r="B30" s="864"/>
      <c r="C30" s="867"/>
      <c r="D30" s="870"/>
      <c r="E30" s="870"/>
      <c r="F30" s="873"/>
      <c r="G30" s="876"/>
      <c r="H30" s="337" t="s">
        <v>49</v>
      </c>
      <c r="I30" s="323"/>
      <c r="J30" s="323"/>
      <c r="K30" s="323"/>
      <c r="L30" s="323"/>
      <c r="M30" s="323"/>
      <c r="N30" s="323"/>
      <c r="O30" s="323"/>
      <c r="P30" s="324"/>
    </row>
    <row r="31" spans="1:16" x14ac:dyDescent="0.25">
      <c r="A31" s="322"/>
      <c r="B31" s="864"/>
      <c r="C31" s="867"/>
      <c r="D31" s="870"/>
      <c r="E31" s="870"/>
      <c r="F31" s="873"/>
      <c r="G31" s="876"/>
      <c r="H31" s="337" t="s">
        <v>707</v>
      </c>
      <c r="I31" s="323"/>
      <c r="J31" s="323"/>
      <c r="K31" s="323"/>
      <c r="L31" s="323"/>
      <c r="M31" s="323"/>
      <c r="N31" s="323"/>
      <c r="O31" s="323"/>
      <c r="P31" s="324"/>
    </row>
    <row r="32" spans="1:16" ht="16.5" thickBot="1" x14ac:dyDescent="0.3">
      <c r="A32" s="322"/>
      <c r="B32" s="865"/>
      <c r="C32" s="868"/>
      <c r="D32" s="871"/>
      <c r="E32" s="871"/>
      <c r="F32" s="874"/>
      <c r="G32" s="877"/>
      <c r="H32" s="338" t="s">
        <v>708</v>
      </c>
      <c r="I32" s="325"/>
      <c r="J32" s="325"/>
      <c r="K32" s="325"/>
      <c r="L32" s="325"/>
      <c r="M32" s="325"/>
      <c r="N32" s="325"/>
      <c r="O32" s="325"/>
      <c r="P32" s="327"/>
    </row>
    <row r="33" spans="2:16" ht="26.25" customHeight="1" thickBot="1" x14ac:dyDescent="0.3">
      <c r="B33" s="860" t="s">
        <v>709</v>
      </c>
      <c r="C33" s="861"/>
      <c r="D33" s="861"/>
      <c r="E33" s="862"/>
      <c r="F33" s="328"/>
      <c r="G33" s="339"/>
      <c r="H33" s="329"/>
      <c r="I33" s="330">
        <v>650000</v>
      </c>
      <c r="J33" s="330"/>
      <c r="K33" s="330">
        <v>1300000</v>
      </c>
      <c r="L33" s="330"/>
      <c r="M33" s="330">
        <v>1850000</v>
      </c>
      <c r="N33" s="330"/>
      <c r="O33" s="330">
        <v>2600000</v>
      </c>
      <c r="P33" s="330"/>
    </row>
    <row r="35" spans="2:16" x14ac:dyDescent="0.25">
      <c r="B35" s="318" t="s">
        <v>710</v>
      </c>
    </row>
    <row r="36" spans="2:16" x14ac:dyDescent="0.25">
      <c r="B36" s="318" t="s">
        <v>711</v>
      </c>
    </row>
  </sheetData>
  <mergeCells count="40">
    <mergeCell ref="G8:G12"/>
    <mergeCell ref="B3:P3"/>
    <mergeCell ref="B6:B7"/>
    <mergeCell ref="C6:C7"/>
    <mergeCell ref="D6:D7"/>
    <mergeCell ref="E6:E7"/>
    <mergeCell ref="F6:F7"/>
    <mergeCell ref="G6:G7"/>
    <mergeCell ref="H6:H7"/>
    <mergeCell ref="I6:P6"/>
    <mergeCell ref="B8:B12"/>
    <mergeCell ref="C8:C12"/>
    <mergeCell ref="D8:D12"/>
    <mergeCell ref="E8:E12"/>
    <mergeCell ref="F8:F12"/>
    <mergeCell ref="G18:G22"/>
    <mergeCell ref="B13:B17"/>
    <mergeCell ref="C13:C17"/>
    <mergeCell ref="D13:D17"/>
    <mergeCell ref="E13:E17"/>
    <mergeCell ref="F13:F17"/>
    <mergeCell ref="G13:G17"/>
    <mergeCell ref="B18:B22"/>
    <mergeCell ref="C18:C22"/>
    <mergeCell ref="D18:D22"/>
    <mergeCell ref="E18:E22"/>
    <mergeCell ref="F18:F22"/>
    <mergeCell ref="F28:F32"/>
    <mergeCell ref="G28:G32"/>
    <mergeCell ref="B23:B27"/>
    <mergeCell ref="C23:C27"/>
    <mergeCell ref="D23:D27"/>
    <mergeCell ref="E23:E27"/>
    <mergeCell ref="F23:F27"/>
    <mergeCell ref="G23:G27"/>
    <mergeCell ref="B33:E33"/>
    <mergeCell ref="B28:B32"/>
    <mergeCell ref="C28:C32"/>
    <mergeCell ref="D28:D32"/>
    <mergeCell ref="E28:E32"/>
  </mergeCells>
  <pageMargins left="0.11811023622047245" right="0.11811023622047245" top="0.74803149606299213" bottom="0.74803149606299213" header="0.31496062992125984" footer="0.31496062992125984"/>
  <pageSetup paperSize="9" scale="63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42"/>
  <sheetViews>
    <sheetView showGridLines="0" topLeftCell="A4" workbookViewId="0">
      <selection activeCell="J20" sqref="J20"/>
    </sheetView>
  </sheetViews>
  <sheetFormatPr defaultColWidth="9.140625" defaultRowHeight="12.75" x14ac:dyDescent="0.2"/>
  <cols>
    <col min="1" max="1" width="1.5703125" style="163" customWidth="1"/>
    <col min="2" max="2" width="39.140625" style="163" customWidth="1"/>
    <col min="3" max="6" width="20.7109375" style="163" customWidth="1"/>
    <col min="7" max="9" width="9.140625" style="163"/>
    <col min="10" max="10" width="9.5703125" style="163" bestFit="1" customWidth="1"/>
    <col min="11" max="16384" width="9.140625" style="163"/>
  </cols>
  <sheetData>
    <row r="1" spans="2:6" ht="15.75" x14ac:dyDescent="0.25">
      <c r="B1" s="403"/>
      <c r="C1" s="403"/>
      <c r="D1" s="403"/>
      <c r="E1" s="403"/>
      <c r="F1" s="404" t="s">
        <v>210</v>
      </c>
    </row>
    <row r="2" spans="2:6" ht="15.75" customHeight="1" x14ac:dyDescent="0.25">
      <c r="B2" s="888" t="s">
        <v>684</v>
      </c>
      <c r="C2" s="888"/>
      <c r="D2" s="888"/>
      <c r="E2" s="888"/>
      <c r="F2" s="888"/>
    </row>
    <row r="3" spans="2:6" ht="40.5" customHeight="1" x14ac:dyDescent="0.2">
      <c r="B3" s="405"/>
      <c r="C3" s="405"/>
      <c r="D3" s="405"/>
      <c r="E3" s="405"/>
      <c r="F3" s="405"/>
    </row>
    <row r="4" spans="2:6" ht="15.75" x14ac:dyDescent="0.25">
      <c r="B4" s="888" t="s">
        <v>779</v>
      </c>
      <c r="C4" s="888"/>
      <c r="D4" s="888"/>
      <c r="E4" s="888"/>
      <c r="F4" s="888"/>
    </row>
    <row r="5" spans="2:6" ht="13.5" thickBot="1" x14ac:dyDescent="0.25">
      <c r="B5" s="403"/>
      <c r="C5" s="403"/>
      <c r="D5" s="403"/>
      <c r="E5" s="403"/>
      <c r="F5" s="406" t="s">
        <v>3</v>
      </c>
    </row>
    <row r="6" spans="2:6" ht="36" customHeight="1" thickBot="1" x14ac:dyDescent="0.25">
      <c r="B6" s="407" t="s">
        <v>268</v>
      </c>
      <c r="C6" s="408" t="s">
        <v>805</v>
      </c>
      <c r="D6" s="408" t="s">
        <v>723</v>
      </c>
      <c r="E6" s="408" t="s">
        <v>672</v>
      </c>
      <c r="F6" s="408" t="s">
        <v>673</v>
      </c>
    </row>
    <row r="7" spans="2:6" ht="30" customHeight="1" x14ac:dyDescent="0.2">
      <c r="B7" s="409" t="s">
        <v>236</v>
      </c>
      <c r="C7" s="410">
        <v>32640712</v>
      </c>
      <c r="D7" s="410">
        <v>72852146</v>
      </c>
      <c r="E7" s="410">
        <v>100032785</v>
      </c>
      <c r="F7" s="410">
        <v>12105328</v>
      </c>
    </row>
    <row r="8" spans="2:6" ht="30" customHeight="1" x14ac:dyDescent="0.2">
      <c r="B8" s="409" t="s">
        <v>269</v>
      </c>
      <c r="C8" s="416">
        <v>31066371</v>
      </c>
      <c r="D8" s="477">
        <v>67931118</v>
      </c>
      <c r="E8" s="477">
        <v>64393683</v>
      </c>
      <c r="F8" s="411">
        <v>25902133</v>
      </c>
    </row>
    <row r="9" spans="2:6" ht="30" customHeight="1" thickBot="1" x14ac:dyDescent="0.25">
      <c r="B9" s="413" t="s">
        <v>237</v>
      </c>
      <c r="C9" s="412">
        <v>485273847</v>
      </c>
      <c r="D9" s="412">
        <v>408089294</v>
      </c>
      <c r="E9" s="412">
        <v>396639647</v>
      </c>
      <c r="F9" s="412">
        <v>331581898</v>
      </c>
    </row>
    <row r="10" spans="2:6" ht="13.5" thickTop="1" x14ac:dyDescent="0.2">
      <c r="B10" s="889" t="s">
        <v>261</v>
      </c>
      <c r="C10" s="891">
        <f>SUM(C7:C9)</f>
        <v>548980930</v>
      </c>
      <c r="D10" s="891">
        <v>548872558</v>
      </c>
      <c r="E10" s="891">
        <v>561066115</v>
      </c>
      <c r="F10" s="891">
        <f>SUM(F7:F9)</f>
        <v>369589359</v>
      </c>
    </row>
    <row r="11" spans="2:6" ht="15" customHeight="1" thickBot="1" x14ac:dyDescent="0.25">
      <c r="B11" s="890"/>
      <c r="C11" s="892"/>
      <c r="D11" s="892"/>
      <c r="E11" s="892"/>
      <c r="F11" s="892"/>
    </row>
    <row r="12" spans="2:6" x14ac:dyDescent="0.2">
      <c r="B12" s="414" t="s">
        <v>576</v>
      </c>
      <c r="C12" s="403"/>
      <c r="D12" s="403"/>
      <c r="E12" s="403"/>
      <c r="F12" s="403"/>
    </row>
    <row r="13" spans="2:6" x14ac:dyDescent="0.2">
      <c r="B13" s="405"/>
      <c r="C13" s="403"/>
      <c r="D13" s="403"/>
      <c r="E13" s="403"/>
      <c r="F13" s="403"/>
    </row>
    <row r="14" spans="2:6" ht="15.75" x14ac:dyDescent="0.25">
      <c r="B14" s="888" t="s">
        <v>806</v>
      </c>
      <c r="C14" s="888"/>
      <c r="D14" s="888"/>
      <c r="E14" s="888"/>
      <c r="F14" s="888"/>
    </row>
    <row r="15" spans="2:6" ht="13.5" thickBot="1" x14ac:dyDescent="0.25">
      <c r="B15" s="403"/>
      <c r="C15" s="403"/>
      <c r="D15" s="403"/>
      <c r="E15" s="403"/>
      <c r="F15" s="406" t="s">
        <v>3</v>
      </c>
    </row>
    <row r="16" spans="2:6" ht="36" customHeight="1" thickBot="1" x14ac:dyDescent="0.25">
      <c r="B16" s="407" t="s">
        <v>270</v>
      </c>
      <c r="C16" s="408" t="s">
        <v>805</v>
      </c>
      <c r="D16" s="408" t="s">
        <v>671</v>
      </c>
      <c r="E16" s="408" t="s">
        <v>672</v>
      </c>
      <c r="F16" s="408" t="s">
        <v>673</v>
      </c>
    </row>
    <row r="17" spans="1:10" ht="30" customHeight="1" x14ac:dyDescent="0.2">
      <c r="B17" s="409" t="s">
        <v>236</v>
      </c>
      <c r="C17" s="410">
        <v>20852479</v>
      </c>
      <c r="D17" s="410">
        <v>47804907</v>
      </c>
      <c r="E17" s="410">
        <v>51285382</v>
      </c>
      <c r="F17" s="410">
        <v>38680221</v>
      </c>
    </row>
    <row r="18" spans="1:10" ht="30" customHeight="1" x14ac:dyDescent="0.2">
      <c r="B18" s="166" t="s">
        <v>269</v>
      </c>
      <c r="C18" s="415">
        <v>8997324</v>
      </c>
      <c r="D18" s="477">
        <v>8783939</v>
      </c>
      <c r="E18" s="415">
        <v>16171826</v>
      </c>
      <c r="F18" s="415">
        <v>25100344</v>
      </c>
    </row>
    <row r="19" spans="1:10" ht="30" customHeight="1" thickBot="1" x14ac:dyDescent="0.25">
      <c r="B19" s="167" t="s">
        <v>237</v>
      </c>
      <c r="C19" s="412">
        <v>39604029</v>
      </c>
      <c r="D19" s="412">
        <v>25056330</v>
      </c>
      <c r="E19" s="412">
        <f>11878528+12259000</f>
        <v>24137528</v>
      </c>
      <c r="F19" s="412">
        <v>66467392</v>
      </c>
      <c r="G19" s="601"/>
    </row>
    <row r="20" spans="1:10" ht="13.5" thickTop="1" x14ac:dyDescent="0.2">
      <c r="B20" s="893" t="s">
        <v>261</v>
      </c>
      <c r="C20" s="891">
        <f>SUM(C17:C19)</f>
        <v>69453832</v>
      </c>
      <c r="D20" s="895">
        <v>81645176</v>
      </c>
      <c r="E20" s="895">
        <f>SUM(E17:E19)</f>
        <v>91594736</v>
      </c>
      <c r="F20" s="895">
        <v>130247957</v>
      </c>
      <c r="J20" s="601"/>
    </row>
    <row r="21" spans="1:10" ht="15" customHeight="1" thickBot="1" x14ac:dyDescent="0.25">
      <c r="B21" s="894"/>
      <c r="C21" s="892"/>
      <c r="D21" s="896"/>
      <c r="E21" s="896"/>
      <c r="F21" s="896"/>
    </row>
    <row r="22" spans="1:10" ht="15" customHeight="1" x14ac:dyDescent="0.2">
      <c r="B22" s="302" t="s">
        <v>576</v>
      </c>
      <c r="C22" s="317"/>
      <c r="D22" s="317"/>
      <c r="E22" s="317"/>
      <c r="F22" s="317"/>
    </row>
    <row r="23" spans="1:10" ht="10.5" customHeight="1" x14ac:dyDescent="0.2">
      <c r="B23" s="169"/>
      <c r="C23" s="317"/>
      <c r="D23" s="317"/>
      <c r="E23" s="317"/>
      <c r="F23" s="317"/>
    </row>
    <row r="24" spans="1:10" ht="15" customHeight="1" x14ac:dyDescent="0.2">
      <c r="B24" s="897" t="s">
        <v>712</v>
      </c>
      <c r="C24" s="897"/>
      <c r="D24" s="897"/>
      <c r="E24" s="897"/>
      <c r="F24" s="897"/>
    </row>
    <row r="25" spans="1:10" ht="13.5" thickBot="1" x14ac:dyDescent="0.25">
      <c r="B25" s="165"/>
      <c r="E25" s="54"/>
      <c r="F25" s="164" t="s">
        <v>3</v>
      </c>
    </row>
    <row r="26" spans="1:10" ht="48" customHeight="1" thickBot="1" x14ac:dyDescent="0.25">
      <c r="B26" s="335"/>
      <c r="C26" s="343" t="s">
        <v>719</v>
      </c>
      <c r="D26" s="344" t="s">
        <v>714</v>
      </c>
      <c r="E26" s="342" t="s">
        <v>718</v>
      </c>
      <c r="F26" s="228" t="s">
        <v>714</v>
      </c>
    </row>
    <row r="27" spans="1:10" ht="34.5" customHeight="1" thickBot="1" x14ac:dyDescent="0.25">
      <c r="A27" s="177"/>
      <c r="B27" s="336" t="s">
        <v>780</v>
      </c>
      <c r="C27" s="341">
        <v>163</v>
      </c>
      <c r="D27" s="345">
        <v>27730363</v>
      </c>
      <c r="E27" s="346">
        <v>140</v>
      </c>
      <c r="F27" s="341">
        <v>15450</v>
      </c>
    </row>
    <row r="28" spans="1:10" x14ac:dyDescent="0.2">
      <c r="B28" s="165" t="s">
        <v>576</v>
      </c>
    </row>
    <row r="29" spans="1:10" ht="13.5" thickBot="1" x14ac:dyDescent="0.25">
      <c r="B29" s="332"/>
      <c r="C29" s="332"/>
      <c r="D29" s="332"/>
      <c r="E29" s="332"/>
      <c r="F29" s="164" t="s">
        <v>3</v>
      </c>
      <c r="G29" s="165"/>
    </row>
    <row r="30" spans="1:10" ht="36.75" customHeight="1" thickBot="1" x14ac:dyDescent="0.25">
      <c r="B30" s="898" t="s">
        <v>713</v>
      </c>
      <c r="C30" s="789"/>
      <c r="D30" s="789"/>
      <c r="E30" s="790"/>
      <c r="F30" s="316" t="s">
        <v>715</v>
      </c>
      <c r="G30" s="312"/>
    </row>
    <row r="31" spans="1:10" ht="40.5" customHeight="1" x14ac:dyDescent="0.2">
      <c r="B31" s="899" t="s">
        <v>807</v>
      </c>
      <c r="C31" s="900"/>
      <c r="D31" s="900"/>
      <c r="E31" s="901"/>
      <c r="F31" s="453">
        <v>27730363</v>
      </c>
      <c r="G31" s="165"/>
    </row>
    <row r="32" spans="1:10" ht="40.5" customHeight="1" x14ac:dyDescent="0.2">
      <c r="B32" s="902" t="s">
        <v>808</v>
      </c>
      <c r="C32" s="903"/>
      <c r="D32" s="903"/>
      <c r="E32" s="904"/>
      <c r="F32" s="454">
        <v>8500000</v>
      </c>
      <c r="G32" s="165"/>
    </row>
    <row r="33" spans="2:7" ht="40.5" customHeight="1" x14ac:dyDescent="0.2">
      <c r="B33" s="905" t="s">
        <v>809</v>
      </c>
      <c r="C33" s="906"/>
      <c r="D33" s="906"/>
      <c r="E33" s="907"/>
      <c r="F33" s="454">
        <v>6950000</v>
      </c>
      <c r="G33" s="165"/>
    </row>
    <row r="34" spans="2:7" ht="40.5" customHeight="1" x14ac:dyDescent="0.2">
      <c r="B34" s="909"/>
      <c r="C34" s="910"/>
      <c r="D34" s="910"/>
      <c r="E34" s="911"/>
      <c r="F34" s="333"/>
      <c r="G34" s="165"/>
    </row>
    <row r="35" spans="2:7" ht="40.5" customHeight="1" x14ac:dyDescent="0.2">
      <c r="B35" s="909"/>
      <c r="C35" s="910"/>
      <c r="D35" s="910"/>
      <c r="E35" s="911"/>
      <c r="F35" s="333"/>
      <c r="G35" s="165"/>
    </row>
    <row r="36" spans="2:7" ht="40.5" customHeight="1" x14ac:dyDescent="0.2">
      <c r="B36" s="909"/>
      <c r="C36" s="910"/>
      <c r="D36" s="910"/>
      <c r="E36" s="911"/>
      <c r="F36" s="333"/>
      <c r="G36" s="165"/>
    </row>
    <row r="37" spans="2:7" ht="40.5" customHeight="1" x14ac:dyDescent="0.2">
      <c r="B37" s="909"/>
      <c r="C37" s="910"/>
      <c r="D37" s="910"/>
      <c r="E37" s="911"/>
      <c r="F37" s="333"/>
      <c r="G37" s="165"/>
    </row>
    <row r="38" spans="2:7" ht="40.5" customHeight="1" thickBot="1" x14ac:dyDescent="0.25">
      <c r="B38" s="912"/>
      <c r="C38" s="913"/>
      <c r="D38" s="913"/>
      <c r="E38" s="914"/>
      <c r="F38" s="334"/>
      <c r="G38" s="165"/>
    </row>
    <row r="39" spans="2:7" ht="3" customHeight="1" x14ac:dyDescent="0.2">
      <c r="F39" s="165"/>
      <c r="G39" s="165"/>
    </row>
    <row r="40" spans="2:7" ht="12.75" customHeight="1" x14ac:dyDescent="0.2">
      <c r="B40" s="908" t="s">
        <v>717</v>
      </c>
      <c r="C40" s="908"/>
      <c r="D40" s="908"/>
      <c r="E40" s="908"/>
      <c r="F40" s="908"/>
      <c r="G40" s="165"/>
    </row>
    <row r="41" spans="2:7" ht="26.25" customHeight="1" x14ac:dyDescent="0.2">
      <c r="B41" s="908"/>
      <c r="C41" s="908"/>
      <c r="D41" s="908"/>
      <c r="E41" s="908"/>
      <c r="F41" s="908"/>
      <c r="G41" s="165"/>
    </row>
    <row r="42" spans="2:7" ht="15" x14ac:dyDescent="0.25">
      <c r="B42" s="340" t="s">
        <v>716</v>
      </c>
    </row>
  </sheetData>
  <mergeCells count="24">
    <mergeCell ref="B40:F41"/>
    <mergeCell ref="B34:E34"/>
    <mergeCell ref="B35:E35"/>
    <mergeCell ref="B36:E36"/>
    <mergeCell ref="B37:E37"/>
    <mergeCell ref="B38:E38"/>
    <mergeCell ref="B24:F24"/>
    <mergeCell ref="B30:E30"/>
    <mergeCell ref="B31:E31"/>
    <mergeCell ref="B32:E32"/>
    <mergeCell ref="B33:E33"/>
    <mergeCell ref="B14:F14"/>
    <mergeCell ref="B20:B21"/>
    <mergeCell ref="C20:C21"/>
    <mergeCell ref="D20:D21"/>
    <mergeCell ref="E20:E21"/>
    <mergeCell ref="F20:F21"/>
    <mergeCell ref="B2:F2"/>
    <mergeCell ref="B4:F4"/>
    <mergeCell ref="B10:B11"/>
    <mergeCell ref="C10:C11"/>
    <mergeCell ref="D10:D11"/>
    <mergeCell ref="E10:E11"/>
    <mergeCell ref="F10:F11"/>
  </mergeCells>
  <pageMargins left="0.31496062992125984" right="0.31496062992125984" top="0.35433070866141736" bottom="0.35433070866141736" header="0.31496062992125984" footer="0.31496062992125984"/>
  <pageSetup paperSize="9" scale="75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U35" sqref="U35"/>
    </sheetView>
  </sheetViews>
  <sheetFormatPr defaultRowHeight="12.75" x14ac:dyDescent="0.2"/>
  <sheetData/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145"/>
  <sheetViews>
    <sheetView showGridLines="0" topLeftCell="A112" workbookViewId="0">
      <selection activeCell="H135" sqref="H135"/>
    </sheetView>
  </sheetViews>
  <sheetFormatPr defaultRowHeight="15.75" x14ac:dyDescent="0.2"/>
  <cols>
    <col min="1" max="1" width="1.5703125" style="163" customWidth="1"/>
    <col min="2" max="2" width="21.7109375" style="163" customWidth="1"/>
    <col min="3" max="3" width="45.7109375" style="163" customWidth="1"/>
    <col min="4" max="4" width="7.5703125" style="163" customWidth="1"/>
    <col min="5" max="7" width="18.28515625" style="66" customWidth="1"/>
    <col min="8" max="8" width="18.28515625" style="503" customWidth="1"/>
    <col min="9" max="9" width="16.5703125" style="163" customWidth="1"/>
    <col min="10" max="256" width="9.140625" style="163"/>
    <col min="257" max="257" width="2.7109375" style="163" customWidth="1"/>
    <col min="258" max="258" width="21.7109375" style="163" customWidth="1"/>
    <col min="259" max="259" width="45.7109375" style="163" customWidth="1"/>
    <col min="260" max="260" width="7.5703125" style="163" customWidth="1"/>
    <col min="261" max="264" width="15.7109375" style="163" customWidth="1"/>
    <col min="265" max="512" width="9.140625" style="163"/>
    <col min="513" max="513" width="2.7109375" style="163" customWidth="1"/>
    <col min="514" max="514" width="21.7109375" style="163" customWidth="1"/>
    <col min="515" max="515" width="45.7109375" style="163" customWidth="1"/>
    <col min="516" max="516" width="7.5703125" style="163" customWidth="1"/>
    <col min="517" max="520" width="15.7109375" style="163" customWidth="1"/>
    <col min="521" max="768" width="9.140625" style="163"/>
    <col min="769" max="769" width="2.7109375" style="163" customWidth="1"/>
    <col min="770" max="770" width="21.7109375" style="163" customWidth="1"/>
    <col min="771" max="771" width="45.7109375" style="163" customWidth="1"/>
    <col min="772" max="772" width="7.5703125" style="163" customWidth="1"/>
    <col min="773" max="776" width="15.7109375" style="163" customWidth="1"/>
    <col min="777" max="1024" width="9.140625" style="163"/>
    <col min="1025" max="1025" width="2.7109375" style="163" customWidth="1"/>
    <col min="1026" max="1026" width="21.7109375" style="163" customWidth="1"/>
    <col min="1027" max="1027" width="45.7109375" style="163" customWidth="1"/>
    <col min="1028" max="1028" width="7.5703125" style="163" customWidth="1"/>
    <col min="1029" max="1032" width="15.7109375" style="163" customWidth="1"/>
    <col min="1033" max="1280" width="9.140625" style="163"/>
    <col min="1281" max="1281" width="2.7109375" style="163" customWidth="1"/>
    <col min="1282" max="1282" width="21.7109375" style="163" customWidth="1"/>
    <col min="1283" max="1283" width="45.7109375" style="163" customWidth="1"/>
    <col min="1284" max="1284" width="7.5703125" style="163" customWidth="1"/>
    <col min="1285" max="1288" width="15.7109375" style="163" customWidth="1"/>
    <col min="1289" max="1536" width="9.140625" style="163"/>
    <col min="1537" max="1537" width="2.7109375" style="163" customWidth="1"/>
    <col min="1538" max="1538" width="21.7109375" style="163" customWidth="1"/>
    <col min="1539" max="1539" width="45.7109375" style="163" customWidth="1"/>
    <col min="1540" max="1540" width="7.5703125" style="163" customWidth="1"/>
    <col min="1541" max="1544" width="15.7109375" style="163" customWidth="1"/>
    <col min="1545" max="1792" width="9.140625" style="163"/>
    <col min="1793" max="1793" width="2.7109375" style="163" customWidth="1"/>
    <col min="1794" max="1794" width="21.7109375" style="163" customWidth="1"/>
    <col min="1795" max="1795" width="45.7109375" style="163" customWidth="1"/>
    <col min="1796" max="1796" width="7.5703125" style="163" customWidth="1"/>
    <col min="1797" max="1800" width="15.7109375" style="163" customWidth="1"/>
    <col min="1801" max="2048" width="9.140625" style="163"/>
    <col min="2049" max="2049" width="2.7109375" style="163" customWidth="1"/>
    <col min="2050" max="2050" width="21.7109375" style="163" customWidth="1"/>
    <col min="2051" max="2051" width="45.7109375" style="163" customWidth="1"/>
    <col min="2052" max="2052" width="7.5703125" style="163" customWidth="1"/>
    <col min="2053" max="2056" width="15.7109375" style="163" customWidth="1"/>
    <col min="2057" max="2304" width="9.140625" style="163"/>
    <col min="2305" max="2305" width="2.7109375" style="163" customWidth="1"/>
    <col min="2306" max="2306" width="21.7109375" style="163" customWidth="1"/>
    <col min="2307" max="2307" width="45.7109375" style="163" customWidth="1"/>
    <col min="2308" max="2308" width="7.5703125" style="163" customWidth="1"/>
    <col min="2309" max="2312" width="15.7109375" style="163" customWidth="1"/>
    <col min="2313" max="2560" width="9.140625" style="163"/>
    <col min="2561" max="2561" width="2.7109375" style="163" customWidth="1"/>
    <col min="2562" max="2562" width="21.7109375" style="163" customWidth="1"/>
    <col min="2563" max="2563" width="45.7109375" style="163" customWidth="1"/>
    <col min="2564" max="2564" width="7.5703125" style="163" customWidth="1"/>
    <col min="2565" max="2568" width="15.7109375" style="163" customWidth="1"/>
    <col min="2569" max="2816" width="9.140625" style="163"/>
    <col min="2817" max="2817" width="2.7109375" style="163" customWidth="1"/>
    <col min="2818" max="2818" width="21.7109375" style="163" customWidth="1"/>
    <col min="2819" max="2819" width="45.7109375" style="163" customWidth="1"/>
    <col min="2820" max="2820" width="7.5703125" style="163" customWidth="1"/>
    <col min="2821" max="2824" width="15.7109375" style="163" customWidth="1"/>
    <col min="2825" max="3072" width="9.140625" style="163"/>
    <col min="3073" max="3073" width="2.7109375" style="163" customWidth="1"/>
    <col min="3074" max="3074" width="21.7109375" style="163" customWidth="1"/>
    <col min="3075" max="3075" width="45.7109375" style="163" customWidth="1"/>
    <col min="3076" max="3076" width="7.5703125" style="163" customWidth="1"/>
    <col min="3077" max="3080" width="15.7109375" style="163" customWidth="1"/>
    <col min="3081" max="3328" width="9.140625" style="163"/>
    <col min="3329" max="3329" width="2.7109375" style="163" customWidth="1"/>
    <col min="3330" max="3330" width="21.7109375" style="163" customWidth="1"/>
    <col min="3331" max="3331" width="45.7109375" style="163" customWidth="1"/>
    <col min="3332" max="3332" width="7.5703125" style="163" customWidth="1"/>
    <col min="3333" max="3336" width="15.7109375" style="163" customWidth="1"/>
    <col min="3337" max="3584" width="9.140625" style="163"/>
    <col min="3585" max="3585" width="2.7109375" style="163" customWidth="1"/>
    <col min="3586" max="3586" width="21.7109375" style="163" customWidth="1"/>
    <col min="3587" max="3587" width="45.7109375" style="163" customWidth="1"/>
    <col min="3588" max="3588" width="7.5703125" style="163" customWidth="1"/>
    <col min="3589" max="3592" width="15.7109375" style="163" customWidth="1"/>
    <col min="3593" max="3840" width="9.140625" style="163"/>
    <col min="3841" max="3841" width="2.7109375" style="163" customWidth="1"/>
    <col min="3842" max="3842" width="21.7109375" style="163" customWidth="1"/>
    <col min="3843" max="3843" width="45.7109375" style="163" customWidth="1"/>
    <col min="3844" max="3844" width="7.5703125" style="163" customWidth="1"/>
    <col min="3845" max="3848" width="15.7109375" style="163" customWidth="1"/>
    <col min="3849" max="4096" width="9.140625" style="163"/>
    <col min="4097" max="4097" width="2.7109375" style="163" customWidth="1"/>
    <col min="4098" max="4098" width="21.7109375" style="163" customWidth="1"/>
    <col min="4099" max="4099" width="45.7109375" style="163" customWidth="1"/>
    <col min="4100" max="4100" width="7.5703125" style="163" customWidth="1"/>
    <col min="4101" max="4104" width="15.7109375" style="163" customWidth="1"/>
    <col min="4105" max="4352" width="9.140625" style="163"/>
    <col min="4353" max="4353" width="2.7109375" style="163" customWidth="1"/>
    <col min="4354" max="4354" width="21.7109375" style="163" customWidth="1"/>
    <col min="4355" max="4355" width="45.7109375" style="163" customWidth="1"/>
    <col min="4356" max="4356" width="7.5703125" style="163" customWidth="1"/>
    <col min="4357" max="4360" width="15.7109375" style="163" customWidth="1"/>
    <col min="4361" max="4608" width="9.140625" style="163"/>
    <col min="4609" max="4609" width="2.7109375" style="163" customWidth="1"/>
    <col min="4610" max="4610" width="21.7109375" style="163" customWidth="1"/>
    <col min="4611" max="4611" width="45.7109375" style="163" customWidth="1"/>
    <col min="4612" max="4612" width="7.5703125" style="163" customWidth="1"/>
    <col min="4613" max="4616" width="15.7109375" style="163" customWidth="1"/>
    <col min="4617" max="4864" width="9.140625" style="163"/>
    <col min="4865" max="4865" width="2.7109375" style="163" customWidth="1"/>
    <col min="4866" max="4866" width="21.7109375" style="163" customWidth="1"/>
    <col min="4867" max="4867" width="45.7109375" style="163" customWidth="1"/>
    <col min="4868" max="4868" width="7.5703125" style="163" customWidth="1"/>
    <col min="4869" max="4872" width="15.7109375" style="163" customWidth="1"/>
    <col min="4873" max="5120" width="9.140625" style="163"/>
    <col min="5121" max="5121" width="2.7109375" style="163" customWidth="1"/>
    <col min="5122" max="5122" width="21.7109375" style="163" customWidth="1"/>
    <col min="5123" max="5123" width="45.7109375" style="163" customWidth="1"/>
    <col min="5124" max="5124" width="7.5703125" style="163" customWidth="1"/>
    <col min="5125" max="5128" width="15.7109375" style="163" customWidth="1"/>
    <col min="5129" max="5376" width="9.140625" style="163"/>
    <col min="5377" max="5377" width="2.7109375" style="163" customWidth="1"/>
    <col min="5378" max="5378" width="21.7109375" style="163" customWidth="1"/>
    <col min="5379" max="5379" width="45.7109375" style="163" customWidth="1"/>
    <col min="5380" max="5380" width="7.5703125" style="163" customWidth="1"/>
    <col min="5381" max="5384" width="15.7109375" style="163" customWidth="1"/>
    <col min="5385" max="5632" width="9.140625" style="163"/>
    <col min="5633" max="5633" width="2.7109375" style="163" customWidth="1"/>
    <col min="5634" max="5634" width="21.7109375" style="163" customWidth="1"/>
    <col min="5635" max="5635" width="45.7109375" style="163" customWidth="1"/>
    <col min="5636" max="5636" width="7.5703125" style="163" customWidth="1"/>
    <col min="5637" max="5640" width="15.7109375" style="163" customWidth="1"/>
    <col min="5641" max="5888" width="9.140625" style="163"/>
    <col min="5889" max="5889" width="2.7109375" style="163" customWidth="1"/>
    <col min="5890" max="5890" width="21.7109375" style="163" customWidth="1"/>
    <col min="5891" max="5891" width="45.7109375" style="163" customWidth="1"/>
    <col min="5892" max="5892" width="7.5703125" style="163" customWidth="1"/>
    <col min="5893" max="5896" width="15.7109375" style="163" customWidth="1"/>
    <col min="5897" max="6144" width="9.140625" style="163"/>
    <col min="6145" max="6145" width="2.7109375" style="163" customWidth="1"/>
    <col min="6146" max="6146" width="21.7109375" style="163" customWidth="1"/>
    <col min="6147" max="6147" width="45.7109375" style="163" customWidth="1"/>
    <col min="6148" max="6148" width="7.5703125" style="163" customWidth="1"/>
    <col min="6149" max="6152" width="15.7109375" style="163" customWidth="1"/>
    <col min="6153" max="6400" width="9.140625" style="163"/>
    <col min="6401" max="6401" width="2.7109375" style="163" customWidth="1"/>
    <col min="6402" max="6402" width="21.7109375" style="163" customWidth="1"/>
    <col min="6403" max="6403" width="45.7109375" style="163" customWidth="1"/>
    <col min="6404" max="6404" width="7.5703125" style="163" customWidth="1"/>
    <col min="6405" max="6408" width="15.7109375" style="163" customWidth="1"/>
    <col min="6409" max="6656" width="9.140625" style="163"/>
    <col min="6657" max="6657" width="2.7109375" style="163" customWidth="1"/>
    <col min="6658" max="6658" width="21.7109375" style="163" customWidth="1"/>
    <col min="6659" max="6659" width="45.7109375" style="163" customWidth="1"/>
    <col min="6660" max="6660" width="7.5703125" style="163" customWidth="1"/>
    <col min="6661" max="6664" width="15.7109375" style="163" customWidth="1"/>
    <col min="6665" max="6912" width="9.140625" style="163"/>
    <col min="6913" max="6913" width="2.7109375" style="163" customWidth="1"/>
    <col min="6914" max="6914" width="21.7109375" style="163" customWidth="1"/>
    <col min="6915" max="6915" width="45.7109375" style="163" customWidth="1"/>
    <col min="6916" max="6916" width="7.5703125" style="163" customWidth="1"/>
    <col min="6917" max="6920" width="15.7109375" style="163" customWidth="1"/>
    <col min="6921" max="7168" width="9.140625" style="163"/>
    <col min="7169" max="7169" width="2.7109375" style="163" customWidth="1"/>
    <col min="7170" max="7170" width="21.7109375" style="163" customWidth="1"/>
    <col min="7171" max="7171" width="45.7109375" style="163" customWidth="1"/>
    <col min="7172" max="7172" width="7.5703125" style="163" customWidth="1"/>
    <col min="7173" max="7176" width="15.7109375" style="163" customWidth="1"/>
    <col min="7177" max="7424" width="9.140625" style="163"/>
    <col min="7425" max="7425" width="2.7109375" style="163" customWidth="1"/>
    <col min="7426" max="7426" width="21.7109375" style="163" customWidth="1"/>
    <col min="7427" max="7427" width="45.7109375" style="163" customWidth="1"/>
    <col min="7428" max="7428" width="7.5703125" style="163" customWidth="1"/>
    <col min="7429" max="7432" width="15.7109375" style="163" customWidth="1"/>
    <col min="7433" max="7680" width="9.140625" style="163"/>
    <col min="7681" max="7681" width="2.7109375" style="163" customWidth="1"/>
    <col min="7682" max="7682" width="21.7109375" style="163" customWidth="1"/>
    <col min="7683" max="7683" width="45.7109375" style="163" customWidth="1"/>
    <col min="7684" max="7684" width="7.5703125" style="163" customWidth="1"/>
    <col min="7685" max="7688" width="15.7109375" style="163" customWidth="1"/>
    <col min="7689" max="7936" width="9.140625" style="163"/>
    <col min="7937" max="7937" width="2.7109375" style="163" customWidth="1"/>
    <col min="7938" max="7938" width="21.7109375" style="163" customWidth="1"/>
    <col min="7939" max="7939" width="45.7109375" style="163" customWidth="1"/>
    <col min="7940" max="7940" width="7.5703125" style="163" customWidth="1"/>
    <col min="7941" max="7944" width="15.7109375" style="163" customWidth="1"/>
    <col min="7945" max="8192" width="9.140625" style="163"/>
    <col min="8193" max="8193" width="2.7109375" style="163" customWidth="1"/>
    <col min="8194" max="8194" width="21.7109375" style="163" customWidth="1"/>
    <col min="8195" max="8195" width="45.7109375" style="163" customWidth="1"/>
    <col min="8196" max="8196" width="7.5703125" style="163" customWidth="1"/>
    <col min="8197" max="8200" width="15.7109375" style="163" customWidth="1"/>
    <col min="8201" max="8448" width="9.140625" style="163"/>
    <col min="8449" max="8449" width="2.7109375" style="163" customWidth="1"/>
    <col min="8450" max="8450" width="21.7109375" style="163" customWidth="1"/>
    <col min="8451" max="8451" width="45.7109375" style="163" customWidth="1"/>
    <col min="8452" max="8452" width="7.5703125" style="163" customWidth="1"/>
    <col min="8453" max="8456" width="15.7109375" style="163" customWidth="1"/>
    <col min="8457" max="8704" width="9.140625" style="163"/>
    <col min="8705" max="8705" width="2.7109375" style="163" customWidth="1"/>
    <col min="8706" max="8706" width="21.7109375" style="163" customWidth="1"/>
    <col min="8707" max="8707" width="45.7109375" style="163" customWidth="1"/>
    <col min="8708" max="8708" width="7.5703125" style="163" customWidth="1"/>
    <col min="8709" max="8712" width="15.7109375" style="163" customWidth="1"/>
    <col min="8713" max="8960" width="9.140625" style="163"/>
    <col min="8961" max="8961" width="2.7109375" style="163" customWidth="1"/>
    <col min="8962" max="8962" width="21.7109375" style="163" customWidth="1"/>
    <col min="8963" max="8963" width="45.7109375" style="163" customWidth="1"/>
    <col min="8964" max="8964" width="7.5703125" style="163" customWidth="1"/>
    <col min="8965" max="8968" width="15.7109375" style="163" customWidth="1"/>
    <col min="8969" max="9216" width="9.140625" style="163"/>
    <col min="9217" max="9217" width="2.7109375" style="163" customWidth="1"/>
    <col min="9218" max="9218" width="21.7109375" style="163" customWidth="1"/>
    <col min="9219" max="9219" width="45.7109375" style="163" customWidth="1"/>
    <col min="9220" max="9220" width="7.5703125" style="163" customWidth="1"/>
    <col min="9221" max="9224" width="15.7109375" style="163" customWidth="1"/>
    <col min="9225" max="9472" width="9.140625" style="163"/>
    <col min="9473" max="9473" width="2.7109375" style="163" customWidth="1"/>
    <col min="9474" max="9474" width="21.7109375" style="163" customWidth="1"/>
    <col min="9475" max="9475" width="45.7109375" style="163" customWidth="1"/>
    <col min="9476" max="9476" width="7.5703125" style="163" customWidth="1"/>
    <col min="9477" max="9480" width="15.7109375" style="163" customWidth="1"/>
    <col min="9481" max="9728" width="9.140625" style="163"/>
    <col min="9729" max="9729" width="2.7109375" style="163" customWidth="1"/>
    <col min="9730" max="9730" width="21.7109375" style="163" customWidth="1"/>
    <col min="9731" max="9731" width="45.7109375" style="163" customWidth="1"/>
    <col min="9732" max="9732" width="7.5703125" style="163" customWidth="1"/>
    <col min="9733" max="9736" width="15.7109375" style="163" customWidth="1"/>
    <col min="9737" max="9984" width="9.140625" style="163"/>
    <col min="9985" max="9985" width="2.7109375" style="163" customWidth="1"/>
    <col min="9986" max="9986" width="21.7109375" style="163" customWidth="1"/>
    <col min="9987" max="9987" width="45.7109375" style="163" customWidth="1"/>
    <col min="9988" max="9988" width="7.5703125" style="163" customWidth="1"/>
    <col min="9989" max="9992" width="15.7109375" style="163" customWidth="1"/>
    <col min="9993" max="10240" width="9.140625" style="163"/>
    <col min="10241" max="10241" width="2.7109375" style="163" customWidth="1"/>
    <col min="10242" max="10242" width="21.7109375" style="163" customWidth="1"/>
    <col min="10243" max="10243" width="45.7109375" style="163" customWidth="1"/>
    <col min="10244" max="10244" width="7.5703125" style="163" customWidth="1"/>
    <col min="10245" max="10248" width="15.7109375" style="163" customWidth="1"/>
    <col min="10249" max="10496" width="9.140625" style="163"/>
    <col min="10497" max="10497" width="2.7109375" style="163" customWidth="1"/>
    <col min="10498" max="10498" width="21.7109375" style="163" customWidth="1"/>
    <col min="10499" max="10499" width="45.7109375" style="163" customWidth="1"/>
    <col min="10500" max="10500" width="7.5703125" style="163" customWidth="1"/>
    <col min="10501" max="10504" width="15.7109375" style="163" customWidth="1"/>
    <col min="10505" max="10752" width="9.140625" style="163"/>
    <col min="10753" max="10753" width="2.7109375" style="163" customWidth="1"/>
    <col min="10754" max="10754" width="21.7109375" style="163" customWidth="1"/>
    <col min="10755" max="10755" width="45.7109375" style="163" customWidth="1"/>
    <col min="10756" max="10756" width="7.5703125" style="163" customWidth="1"/>
    <col min="10757" max="10760" width="15.7109375" style="163" customWidth="1"/>
    <col min="10761" max="11008" width="9.140625" style="163"/>
    <col min="11009" max="11009" width="2.7109375" style="163" customWidth="1"/>
    <col min="11010" max="11010" width="21.7109375" style="163" customWidth="1"/>
    <col min="11011" max="11011" width="45.7109375" style="163" customWidth="1"/>
    <col min="11012" max="11012" width="7.5703125" style="163" customWidth="1"/>
    <col min="11013" max="11016" width="15.7109375" style="163" customWidth="1"/>
    <col min="11017" max="11264" width="9.140625" style="163"/>
    <col min="11265" max="11265" width="2.7109375" style="163" customWidth="1"/>
    <col min="11266" max="11266" width="21.7109375" style="163" customWidth="1"/>
    <col min="11267" max="11267" width="45.7109375" style="163" customWidth="1"/>
    <col min="11268" max="11268" width="7.5703125" style="163" customWidth="1"/>
    <col min="11269" max="11272" width="15.7109375" style="163" customWidth="1"/>
    <col min="11273" max="11520" width="9.140625" style="163"/>
    <col min="11521" max="11521" width="2.7109375" style="163" customWidth="1"/>
    <col min="11522" max="11522" width="21.7109375" style="163" customWidth="1"/>
    <col min="11523" max="11523" width="45.7109375" style="163" customWidth="1"/>
    <col min="11524" max="11524" width="7.5703125" style="163" customWidth="1"/>
    <col min="11525" max="11528" width="15.7109375" style="163" customWidth="1"/>
    <col min="11529" max="11776" width="9.140625" style="163"/>
    <col min="11777" max="11777" width="2.7109375" style="163" customWidth="1"/>
    <col min="11778" max="11778" width="21.7109375" style="163" customWidth="1"/>
    <col min="11779" max="11779" width="45.7109375" style="163" customWidth="1"/>
    <col min="11780" max="11780" width="7.5703125" style="163" customWidth="1"/>
    <col min="11781" max="11784" width="15.7109375" style="163" customWidth="1"/>
    <col min="11785" max="12032" width="9.140625" style="163"/>
    <col min="12033" max="12033" width="2.7109375" style="163" customWidth="1"/>
    <col min="12034" max="12034" width="21.7109375" style="163" customWidth="1"/>
    <col min="12035" max="12035" width="45.7109375" style="163" customWidth="1"/>
    <col min="12036" max="12036" width="7.5703125" style="163" customWidth="1"/>
    <col min="12037" max="12040" width="15.7109375" style="163" customWidth="1"/>
    <col min="12041" max="12288" width="9.140625" style="163"/>
    <col min="12289" max="12289" width="2.7109375" style="163" customWidth="1"/>
    <col min="12290" max="12290" width="21.7109375" style="163" customWidth="1"/>
    <col min="12291" max="12291" width="45.7109375" style="163" customWidth="1"/>
    <col min="12292" max="12292" width="7.5703125" style="163" customWidth="1"/>
    <col min="12293" max="12296" width="15.7109375" style="163" customWidth="1"/>
    <col min="12297" max="12544" width="9.140625" style="163"/>
    <col min="12545" max="12545" width="2.7109375" style="163" customWidth="1"/>
    <col min="12546" max="12546" width="21.7109375" style="163" customWidth="1"/>
    <col min="12547" max="12547" width="45.7109375" style="163" customWidth="1"/>
    <col min="12548" max="12548" width="7.5703125" style="163" customWidth="1"/>
    <col min="12549" max="12552" width="15.7109375" style="163" customWidth="1"/>
    <col min="12553" max="12800" width="9.140625" style="163"/>
    <col min="12801" max="12801" width="2.7109375" style="163" customWidth="1"/>
    <col min="12802" max="12802" width="21.7109375" style="163" customWidth="1"/>
    <col min="12803" max="12803" width="45.7109375" style="163" customWidth="1"/>
    <col min="12804" max="12804" width="7.5703125" style="163" customWidth="1"/>
    <col min="12805" max="12808" width="15.7109375" style="163" customWidth="1"/>
    <col min="12809" max="13056" width="9.140625" style="163"/>
    <col min="13057" max="13057" width="2.7109375" style="163" customWidth="1"/>
    <col min="13058" max="13058" width="21.7109375" style="163" customWidth="1"/>
    <col min="13059" max="13059" width="45.7109375" style="163" customWidth="1"/>
    <col min="13060" max="13060" width="7.5703125" style="163" customWidth="1"/>
    <col min="13061" max="13064" width="15.7109375" style="163" customWidth="1"/>
    <col min="13065" max="13312" width="9.140625" style="163"/>
    <col min="13313" max="13313" width="2.7109375" style="163" customWidth="1"/>
    <col min="13314" max="13314" width="21.7109375" style="163" customWidth="1"/>
    <col min="13315" max="13315" width="45.7109375" style="163" customWidth="1"/>
    <col min="13316" max="13316" width="7.5703125" style="163" customWidth="1"/>
    <col min="13317" max="13320" width="15.7109375" style="163" customWidth="1"/>
    <col min="13321" max="13568" width="9.140625" style="163"/>
    <col min="13569" max="13569" width="2.7109375" style="163" customWidth="1"/>
    <col min="13570" max="13570" width="21.7109375" style="163" customWidth="1"/>
    <col min="13571" max="13571" width="45.7109375" style="163" customWidth="1"/>
    <col min="13572" max="13572" width="7.5703125" style="163" customWidth="1"/>
    <col min="13573" max="13576" width="15.7109375" style="163" customWidth="1"/>
    <col min="13577" max="13824" width="9.140625" style="163"/>
    <col min="13825" max="13825" width="2.7109375" style="163" customWidth="1"/>
    <col min="13826" max="13826" width="21.7109375" style="163" customWidth="1"/>
    <col min="13827" max="13827" width="45.7109375" style="163" customWidth="1"/>
    <col min="13828" max="13828" width="7.5703125" style="163" customWidth="1"/>
    <col min="13829" max="13832" width="15.7109375" style="163" customWidth="1"/>
    <col min="13833" max="14080" width="9.140625" style="163"/>
    <col min="14081" max="14081" width="2.7109375" style="163" customWidth="1"/>
    <col min="14082" max="14082" width="21.7109375" style="163" customWidth="1"/>
    <col min="14083" max="14083" width="45.7109375" style="163" customWidth="1"/>
    <col min="14084" max="14084" width="7.5703125" style="163" customWidth="1"/>
    <col min="14085" max="14088" width="15.7109375" style="163" customWidth="1"/>
    <col min="14089" max="14336" width="9.140625" style="163"/>
    <col min="14337" max="14337" width="2.7109375" style="163" customWidth="1"/>
    <col min="14338" max="14338" width="21.7109375" style="163" customWidth="1"/>
    <col min="14339" max="14339" width="45.7109375" style="163" customWidth="1"/>
    <col min="14340" max="14340" width="7.5703125" style="163" customWidth="1"/>
    <col min="14341" max="14344" width="15.7109375" style="163" customWidth="1"/>
    <col min="14345" max="14592" width="9.140625" style="163"/>
    <col min="14593" max="14593" width="2.7109375" style="163" customWidth="1"/>
    <col min="14594" max="14594" width="21.7109375" style="163" customWidth="1"/>
    <col min="14595" max="14595" width="45.7109375" style="163" customWidth="1"/>
    <col min="14596" max="14596" width="7.5703125" style="163" customWidth="1"/>
    <col min="14597" max="14600" width="15.7109375" style="163" customWidth="1"/>
    <col min="14601" max="14848" width="9.140625" style="163"/>
    <col min="14849" max="14849" width="2.7109375" style="163" customWidth="1"/>
    <col min="14850" max="14850" width="21.7109375" style="163" customWidth="1"/>
    <col min="14851" max="14851" width="45.7109375" style="163" customWidth="1"/>
    <col min="14852" max="14852" width="7.5703125" style="163" customWidth="1"/>
    <col min="14853" max="14856" width="15.7109375" style="163" customWidth="1"/>
    <col min="14857" max="15104" width="9.140625" style="163"/>
    <col min="15105" max="15105" width="2.7109375" style="163" customWidth="1"/>
    <col min="15106" max="15106" width="21.7109375" style="163" customWidth="1"/>
    <col min="15107" max="15107" width="45.7109375" style="163" customWidth="1"/>
    <col min="15108" max="15108" width="7.5703125" style="163" customWidth="1"/>
    <col min="15109" max="15112" width="15.7109375" style="163" customWidth="1"/>
    <col min="15113" max="15360" width="9.140625" style="163"/>
    <col min="15361" max="15361" width="2.7109375" style="163" customWidth="1"/>
    <col min="15362" max="15362" width="21.7109375" style="163" customWidth="1"/>
    <col min="15363" max="15363" width="45.7109375" style="163" customWidth="1"/>
    <col min="15364" max="15364" width="7.5703125" style="163" customWidth="1"/>
    <col min="15365" max="15368" width="15.7109375" style="163" customWidth="1"/>
    <col min="15369" max="15616" width="9.140625" style="163"/>
    <col min="15617" max="15617" width="2.7109375" style="163" customWidth="1"/>
    <col min="15618" max="15618" width="21.7109375" style="163" customWidth="1"/>
    <col min="15619" max="15619" width="45.7109375" style="163" customWidth="1"/>
    <col min="15620" max="15620" width="7.5703125" style="163" customWidth="1"/>
    <col min="15621" max="15624" width="15.7109375" style="163" customWidth="1"/>
    <col min="15625" max="15872" width="9.140625" style="163"/>
    <col min="15873" max="15873" width="2.7109375" style="163" customWidth="1"/>
    <col min="15874" max="15874" width="21.7109375" style="163" customWidth="1"/>
    <col min="15875" max="15875" width="45.7109375" style="163" customWidth="1"/>
    <col min="15876" max="15876" width="7.5703125" style="163" customWidth="1"/>
    <col min="15877" max="15880" width="15.7109375" style="163" customWidth="1"/>
    <col min="15881" max="16128" width="9.140625" style="163"/>
    <col min="16129" max="16129" width="2.7109375" style="163" customWidth="1"/>
    <col min="16130" max="16130" width="21.7109375" style="163" customWidth="1"/>
    <col min="16131" max="16131" width="45.7109375" style="163" customWidth="1"/>
    <col min="16132" max="16132" width="7.5703125" style="163" customWidth="1"/>
    <col min="16133" max="16136" width="15.7109375" style="163" customWidth="1"/>
    <col min="16137" max="16384" width="9.140625" style="163"/>
  </cols>
  <sheetData>
    <row r="1" spans="1:12" ht="12.75" customHeight="1" x14ac:dyDescent="0.2">
      <c r="H1" s="499"/>
      <c r="I1" s="173" t="s">
        <v>571</v>
      </c>
    </row>
    <row r="2" spans="1:12" ht="17.25" customHeight="1" x14ac:dyDescent="0.2">
      <c r="B2" s="644" t="s">
        <v>857</v>
      </c>
      <c r="C2" s="644"/>
      <c r="D2" s="644"/>
      <c r="E2" s="644"/>
      <c r="F2" s="644"/>
      <c r="G2" s="644"/>
      <c r="H2" s="644"/>
      <c r="I2" s="644"/>
    </row>
    <row r="3" spans="1:12" ht="12" customHeight="1" thickBot="1" x14ac:dyDescent="0.25">
      <c r="E3" s="163"/>
      <c r="F3" s="163"/>
      <c r="G3" s="163"/>
      <c r="H3" s="500"/>
      <c r="I3" s="164" t="s">
        <v>128</v>
      </c>
    </row>
    <row r="4" spans="1:12" ht="24" customHeight="1" x14ac:dyDescent="0.2">
      <c r="B4" s="651" t="s">
        <v>60</v>
      </c>
      <c r="C4" s="653" t="s">
        <v>61</v>
      </c>
      <c r="D4" s="655" t="s">
        <v>84</v>
      </c>
      <c r="E4" s="613" t="s">
        <v>772</v>
      </c>
      <c r="F4" s="615" t="s">
        <v>771</v>
      </c>
      <c r="G4" s="627" t="s">
        <v>834</v>
      </c>
      <c r="H4" s="628"/>
      <c r="I4" s="625" t="s">
        <v>858</v>
      </c>
    </row>
    <row r="5" spans="1:12" ht="28.5" customHeight="1" x14ac:dyDescent="0.2">
      <c r="B5" s="652"/>
      <c r="C5" s="654"/>
      <c r="D5" s="656"/>
      <c r="E5" s="614"/>
      <c r="F5" s="616"/>
      <c r="G5" s="234" t="s">
        <v>67</v>
      </c>
      <c r="H5" s="498" t="s">
        <v>46</v>
      </c>
      <c r="I5" s="626"/>
    </row>
    <row r="6" spans="1:12" ht="12.75" customHeight="1" thickBot="1" x14ac:dyDescent="0.25">
      <c r="B6" s="170">
        <v>1</v>
      </c>
      <c r="C6" s="171">
        <v>2</v>
      </c>
      <c r="D6" s="286">
        <v>3</v>
      </c>
      <c r="E6" s="282">
        <v>4</v>
      </c>
      <c r="F6" s="281">
        <v>5</v>
      </c>
      <c r="G6" s="458">
        <v>6</v>
      </c>
      <c r="H6" s="501">
        <v>7</v>
      </c>
      <c r="I6" s="172">
        <v>8</v>
      </c>
    </row>
    <row r="7" spans="1:12" ht="20.100000000000001" customHeight="1" x14ac:dyDescent="0.2">
      <c r="B7" s="174"/>
      <c r="C7" s="175" t="s">
        <v>62</v>
      </c>
      <c r="D7" s="287"/>
      <c r="E7" s="353"/>
      <c r="F7" s="351"/>
      <c r="G7" s="351"/>
      <c r="H7" s="351"/>
      <c r="I7" s="176"/>
    </row>
    <row r="8" spans="1:12" ht="20.100000000000001" customHeight="1" x14ac:dyDescent="0.2">
      <c r="A8" s="177"/>
      <c r="B8" s="178" t="s">
        <v>271</v>
      </c>
      <c r="C8" s="175" t="s">
        <v>272</v>
      </c>
      <c r="D8" s="284" t="s">
        <v>273</v>
      </c>
      <c r="E8" s="354"/>
      <c r="F8" s="352"/>
      <c r="G8" s="352"/>
      <c r="H8" s="352"/>
      <c r="I8" s="179" t="str">
        <f>IFERROR(H8/G8,"  ")</f>
        <v xml:space="preserve">  </v>
      </c>
    </row>
    <row r="9" spans="1:12" ht="20.100000000000001" customHeight="1" x14ac:dyDescent="0.2">
      <c r="A9" s="177"/>
      <c r="B9" s="645"/>
      <c r="C9" s="180" t="s">
        <v>274</v>
      </c>
      <c r="D9" s="646" t="s">
        <v>275</v>
      </c>
      <c r="E9" s="631">
        <f>E11+E18+E27+E28+E39</f>
        <v>790330</v>
      </c>
      <c r="F9" s="657">
        <f t="shared" ref="F9" si="0">F11+F18+F27+F28+F39</f>
        <v>828830</v>
      </c>
      <c r="G9" s="657">
        <f t="shared" ref="G9:H9" si="1">G11+G18+G27+G28+G39</f>
        <v>828830</v>
      </c>
      <c r="H9" s="657">
        <f t="shared" si="1"/>
        <v>811231</v>
      </c>
      <c r="I9" s="663">
        <f t="shared" ref="I9:I72" si="2">IFERROR(H9/G9,"  ")</f>
        <v>0.97876645391696726</v>
      </c>
    </row>
    <row r="10" spans="1:12" ht="13.5" customHeight="1" x14ac:dyDescent="0.2">
      <c r="A10" s="177"/>
      <c r="B10" s="645"/>
      <c r="C10" s="181" t="s">
        <v>276</v>
      </c>
      <c r="D10" s="646"/>
      <c r="E10" s="632"/>
      <c r="F10" s="658"/>
      <c r="G10" s="658"/>
      <c r="H10" s="658"/>
      <c r="I10" s="664" t="str">
        <f t="shared" si="2"/>
        <v xml:space="preserve">  </v>
      </c>
    </row>
    <row r="11" spans="1:12" ht="20.100000000000001" customHeight="1" x14ac:dyDescent="0.2">
      <c r="A11" s="177"/>
      <c r="B11" s="645" t="s">
        <v>277</v>
      </c>
      <c r="C11" s="182" t="s">
        <v>278</v>
      </c>
      <c r="D11" s="646" t="s">
        <v>279</v>
      </c>
      <c r="E11" s="631"/>
      <c r="F11" s="647"/>
      <c r="G11" s="647"/>
      <c r="H11" s="649"/>
      <c r="I11" s="663" t="str">
        <f t="shared" si="2"/>
        <v xml:space="preserve">  </v>
      </c>
      <c r="L11" s="165"/>
    </row>
    <row r="12" spans="1:12" ht="12.75" customHeight="1" x14ac:dyDescent="0.2">
      <c r="A12" s="177"/>
      <c r="B12" s="645"/>
      <c r="C12" s="183" t="s">
        <v>280</v>
      </c>
      <c r="D12" s="646"/>
      <c r="E12" s="632"/>
      <c r="F12" s="648"/>
      <c r="G12" s="648"/>
      <c r="H12" s="650"/>
      <c r="I12" s="664" t="str">
        <f t="shared" si="2"/>
        <v xml:space="preserve">  </v>
      </c>
    </row>
    <row r="13" spans="1:12" ht="20.100000000000001" customHeight="1" x14ac:dyDescent="0.2">
      <c r="A13" s="177"/>
      <c r="B13" s="178" t="s">
        <v>85</v>
      </c>
      <c r="C13" s="184" t="s">
        <v>129</v>
      </c>
      <c r="D13" s="284" t="s">
        <v>281</v>
      </c>
      <c r="E13" s="349"/>
      <c r="F13" s="349"/>
      <c r="G13" s="349"/>
      <c r="H13" s="348"/>
      <c r="I13" s="185" t="str">
        <f t="shared" si="2"/>
        <v xml:space="preserve">  </v>
      </c>
    </row>
    <row r="14" spans="1:12" ht="25.5" customHeight="1" x14ac:dyDescent="0.2">
      <c r="A14" s="177"/>
      <c r="B14" s="178" t="s">
        <v>282</v>
      </c>
      <c r="C14" s="184" t="s">
        <v>283</v>
      </c>
      <c r="D14" s="284" t="s">
        <v>284</v>
      </c>
      <c r="E14" s="349"/>
      <c r="F14" s="349"/>
      <c r="G14" s="349"/>
      <c r="H14" s="348"/>
      <c r="I14" s="185" t="str">
        <f t="shared" si="2"/>
        <v xml:space="preserve">  </v>
      </c>
    </row>
    <row r="15" spans="1:12" ht="20.100000000000001" customHeight="1" x14ac:dyDescent="0.2">
      <c r="A15" s="177"/>
      <c r="B15" s="178" t="s">
        <v>93</v>
      </c>
      <c r="C15" s="184" t="s">
        <v>285</v>
      </c>
      <c r="D15" s="284" t="s">
        <v>286</v>
      </c>
      <c r="E15" s="349"/>
      <c r="F15" s="349"/>
      <c r="G15" s="349"/>
      <c r="H15" s="348"/>
      <c r="I15" s="185" t="str">
        <f t="shared" si="2"/>
        <v xml:space="preserve">  </v>
      </c>
    </row>
    <row r="16" spans="1:12" ht="25.5" customHeight="1" x14ac:dyDescent="0.2">
      <c r="A16" s="177"/>
      <c r="B16" s="178" t="s">
        <v>287</v>
      </c>
      <c r="C16" s="184" t="s">
        <v>288</v>
      </c>
      <c r="D16" s="284" t="s">
        <v>289</v>
      </c>
      <c r="E16" s="349"/>
      <c r="F16" s="349"/>
      <c r="G16" s="349"/>
      <c r="H16" s="348"/>
      <c r="I16" s="185" t="str">
        <f t="shared" si="2"/>
        <v xml:space="preserve">  </v>
      </c>
    </row>
    <row r="17" spans="1:10" ht="20.100000000000001" customHeight="1" x14ac:dyDescent="0.2">
      <c r="A17" s="177"/>
      <c r="B17" s="178" t="s">
        <v>94</v>
      </c>
      <c r="C17" s="184" t="s">
        <v>290</v>
      </c>
      <c r="D17" s="284" t="s">
        <v>291</v>
      </c>
      <c r="E17" s="349"/>
      <c r="F17" s="349"/>
      <c r="G17" s="349"/>
      <c r="H17" s="348"/>
      <c r="I17" s="185" t="str">
        <f t="shared" si="2"/>
        <v xml:space="preserve">  </v>
      </c>
    </row>
    <row r="18" spans="1:10" ht="20.100000000000001" customHeight="1" x14ac:dyDescent="0.2">
      <c r="A18" s="177"/>
      <c r="B18" s="645" t="s">
        <v>292</v>
      </c>
      <c r="C18" s="182" t="s">
        <v>293</v>
      </c>
      <c r="D18" s="646" t="s">
        <v>294</v>
      </c>
      <c r="E18" s="631">
        <f>E20+E21+E22+E23+E24+E25+E26</f>
        <v>759248</v>
      </c>
      <c r="F18" s="657">
        <f>F20+F21+F22+F23+F24+F25+F26</f>
        <v>797999</v>
      </c>
      <c r="G18" s="657">
        <f>G20+G21+G22+G23+G24+G25+G26</f>
        <v>797999</v>
      </c>
      <c r="H18" s="657">
        <f>H20+H21+H22+H23+H24+H25+H26</f>
        <v>780560</v>
      </c>
      <c r="I18" s="663">
        <f t="shared" si="2"/>
        <v>0.97814658915612673</v>
      </c>
    </row>
    <row r="19" spans="1:10" ht="12.75" customHeight="1" x14ac:dyDescent="0.2">
      <c r="A19" s="177"/>
      <c r="B19" s="645"/>
      <c r="C19" s="183" t="s">
        <v>295</v>
      </c>
      <c r="D19" s="646"/>
      <c r="E19" s="632"/>
      <c r="F19" s="658"/>
      <c r="G19" s="658"/>
      <c r="H19" s="658"/>
      <c r="I19" s="664" t="str">
        <f t="shared" si="2"/>
        <v xml:space="preserve">  </v>
      </c>
    </row>
    <row r="20" spans="1:10" ht="20.100000000000001" customHeight="1" x14ac:dyDescent="0.2">
      <c r="A20" s="177"/>
      <c r="B20" s="178" t="s">
        <v>296</v>
      </c>
      <c r="C20" s="184" t="s">
        <v>297</v>
      </c>
      <c r="D20" s="284" t="s">
        <v>298</v>
      </c>
      <c r="E20" s="349">
        <v>648727</v>
      </c>
      <c r="F20" s="349">
        <v>655000</v>
      </c>
      <c r="G20" s="349">
        <v>655000</v>
      </c>
      <c r="H20" s="348">
        <v>651093</v>
      </c>
      <c r="I20" s="185">
        <f t="shared" si="2"/>
        <v>0.99403511450381676</v>
      </c>
      <c r="J20" s="163">
        <f>21477343+6733320+622881982</f>
        <v>651092645</v>
      </c>
    </row>
    <row r="21" spans="1:10" ht="20.100000000000001" customHeight="1" x14ac:dyDescent="0.2">
      <c r="B21" s="186" t="s">
        <v>95</v>
      </c>
      <c r="C21" s="184" t="s">
        <v>299</v>
      </c>
      <c r="D21" s="284" t="s">
        <v>300</v>
      </c>
      <c r="E21" s="349">
        <v>53232</v>
      </c>
      <c r="F21" s="349">
        <v>85710</v>
      </c>
      <c r="G21" s="349">
        <v>85710</v>
      </c>
      <c r="H21" s="348">
        <v>72178</v>
      </c>
      <c r="I21" s="185">
        <f t="shared" si="2"/>
        <v>0.84211877260529688</v>
      </c>
      <c r="J21" s="163">
        <v>72178404</v>
      </c>
    </row>
    <row r="22" spans="1:10" ht="20.100000000000001" customHeight="1" x14ac:dyDescent="0.2">
      <c r="B22" s="186" t="s">
        <v>96</v>
      </c>
      <c r="C22" s="184" t="s">
        <v>301</v>
      </c>
      <c r="D22" s="284" t="s">
        <v>302</v>
      </c>
      <c r="E22" s="349">
        <v>57289</v>
      </c>
      <c r="F22" s="349">
        <v>57289</v>
      </c>
      <c r="G22" s="349">
        <v>57289</v>
      </c>
      <c r="H22" s="348">
        <v>57289</v>
      </c>
      <c r="I22" s="185">
        <f t="shared" si="2"/>
        <v>1</v>
      </c>
      <c r="J22" s="163">
        <v>57288684</v>
      </c>
    </row>
    <row r="23" spans="1:10" ht="25.5" customHeight="1" x14ac:dyDescent="0.2">
      <c r="B23" s="186" t="s">
        <v>303</v>
      </c>
      <c r="C23" s="184" t="s">
        <v>304</v>
      </c>
      <c r="D23" s="284" t="s">
        <v>305</v>
      </c>
      <c r="E23" s="349"/>
      <c r="F23" s="349"/>
      <c r="G23" s="349"/>
      <c r="H23" s="348"/>
      <c r="I23" s="185" t="str">
        <f t="shared" si="2"/>
        <v xml:space="preserve">  </v>
      </c>
    </row>
    <row r="24" spans="1:10" ht="25.5" customHeight="1" x14ac:dyDescent="0.2">
      <c r="B24" s="186" t="s">
        <v>306</v>
      </c>
      <c r="C24" s="184" t="s">
        <v>307</v>
      </c>
      <c r="D24" s="284" t="s">
        <v>308</v>
      </c>
      <c r="E24" s="349"/>
      <c r="F24" s="349"/>
      <c r="G24" s="349"/>
      <c r="H24" s="348"/>
      <c r="I24" s="185"/>
    </row>
    <row r="25" spans="1:10" ht="25.5" customHeight="1" x14ac:dyDescent="0.2">
      <c r="B25" s="186" t="s">
        <v>309</v>
      </c>
      <c r="C25" s="184" t="s">
        <v>310</v>
      </c>
      <c r="D25" s="284" t="s">
        <v>311</v>
      </c>
      <c r="E25" s="349"/>
      <c r="F25" s="349"/>
      <c r="G25" s="349"/>
      <c r="H25" s="348"/>
      <c r="I25" s="185" t="str">
        <f t="shared" si="2"/>
        <v xml:space="preserve">  </v>
      </c>
    </row>
    <row r="26" spans="1:10" ht="25.5" customHeight="1" x14ac:dyDescent="0.2">
      <c r="B26" s="186" t="s">
        <v>309</v>
      </c>
      <c r="C26" s="184" t="s">
        <v>312</v>
      </c>
      <c r="D26" s="284" t="s">
        <v>313</v>
      </c>
      <c r="E26" s="349"/>
      <c r="F26" s="349"/>
      <c r="G26" s="349"/>
      <c r="H26" s="348"/>
      <c r="I26" s="185" t="str">
        <f t="shared" si="2"/>
        <v xml:space="preserve">  </v>
      </c>
    </row>
    <row r="27" spans="1:10" ht="20.100000000000001" customHeight="1" x14ac:dyDescent="0.2">
      <c r="A27" s="177"/>
      <c r="B27" s="178" t="s">
        <v>314</v>
      </c>
      <c r="C27" s="184" t="s">
        <v>315</v>
      </c>
      <c r="D27" s="284" t="s">
        <v>316</v>
      </c>
      <c r="E27" s="349"/>
      <c r="F27" s="349"/>
      <c r="G27" s="349"/>
      <c r="H27" s="348"/>
      <c r="I27" s="185" t="str">
        <f t="shared" si="2"/>
        <v xml:space="preserve">  </v>
      </c>
    </row>
    <row r="28" spans="1:10" ht="25.5" customHeight="1" x14ac:dyDescent="0.2">
      <c r="A28" s="177"/>
      <c r="B28" s="645" t="s">
        <v>317</v>
      </c>
      <c r="C28" s="182" t="s">
        <v>318</v>
      </c>
      <c r="D28" s="646" t="s">
        <v>319</v>
      </c>
      <c r="E28" s="631">
        <f>E30+E31+E32+E33+E34+E35+E36+E37++E38</f>
        <v>31082</v>
      </c>
      <c r="F28" s="657">
        <f>F30+F31+F32+F33+F34+F35+F36+F37++F38</f>
        <v>30831</v>
      </c>
      <c r="G28" s="657">
        <f>G30+G31+G32+G33+G34+G35+G36+G37++G38</f>
        <v>30831</v>
      </c>
      <c r="H28" s="657">
        <f>H30+H31+H32+H33+H34+H35+H36+H37++H38</f>
        <v>30671</v>
      </c>
      <c r="I28" s="663">
        <f>H28/G28</f>
        <v>0.99481041808569293</v>
      </c>
    </row>
    <row r="29" spans="1:10" ht="22.5" customHeight="1" x14ac:dyDescent="0.2">
      <c r="A29" s="177"/>
      <c r="B29" s="645"/>
      <c r="C29" s="183" t="s">
        <v>320</v>
      </c>
      <c r="D29" s="646"/>
      <c r="E29" s="632"/>
      <c r="F29" s="658"/>
      <c r="G29" s="658"/>
      <c r="H29" s="658"/>
      <c r="I29" s="664"/>
    </row>
    <row r="30" spans="1:10" ht="25.5" customHeight="1" x14ac:dyDescent="0.2">
      <c r="A30" s="177"/>
      <c r="B30" s="178" t="s">
        <v>321</v>
      </c>
      <c r="C30" s="184" t="s">
        <v>322</v>
      </c>
      <c r="D30" s="284" t="s">
        <v>323</v>
      </c>
      <c r="E30" s="349">
        <v>28830</v>
      </c>
      <c r="F30" s="349">
        <v>28831</v>
      </c>
      <c r="G30" s="349">
        <v>28831</v>
      </c>
      <c r="H30" s="504">
        <v>28831</v>
      </c>
      <c r="I30" s="456">
        <f>H30/G30</f>
        <v>1</v>
      </c>
      <c r="J30" s="163">
        <v>28831</v>
      </c>
    </row>
    <row r="31" spans="1:10" ht="25.5" customHeight="1" x14ac:dyDescent="0.2">
      <c r="B31" s="186" t="s">
        <v>324</v>
      </c>
      <c r="C31" s="184" t="s">
        <v>325</v>
      </c>
      <c r="D31" s="284" t="s">
        <v>326</v>
      </c>
      <c r="E31" s="349"/>
      <c r="F31" s="349"/>
      <c r="G31" s="349"/>
      <c r="H31" s="504"/>
      <c r="I31" s="455"/>
    </row>
    <row r="32" spans="1:10" ht="35.25" customHeight="1" x14ac:dyDescent="0.2">
      <c r="B32" s="186" t="s">
        <v>327</v>
      </c>
      <c r="C32" s="184" t="s">
        <v>328</v>
      </c>
      <c r="D32" s="284" t="s">
        <v>329</v>
      </c>
      <c r="E32" s="349"/>
      <c r="F32" s="349"/>
      <c r="G32" s="349"/>
      <c r="H32" s="348"/>
      <c r="I32" s="185" t="str">
        <f t="shared" si="2"/>
        <v xml:space="preserve">  </v>
      </c>
    </row>
    <row r="33" spans="1:10" ht="35.25" customHeight="1" x14ac:dyDescent="0.2">
      <c r="B33" s="186" t="s">
        <v>330</v>
      </c>
      <c r="C33" s="184" t="s">
        <v>331</v>
      </c>
      <c r="D33" s="284" t="s">
        <v>332</v>
      </c>
      <c r="E33" s="349"/>
      <c r="F33" s="349"/>
      <c r="G33" s="349"/>
      <c r="H33" s="348"/>
      <c r="I33" s="185" t="str">
        <f t="shared" si="2"/>
        <v xml:space="preserve">  </v>
      </c>
    </row>
    <row r="34" spans="1:10" ht="25.5" customHeight="1" x14ac:dyDescent="0.2">
      <c r="B34" s="186" t="s">
        <v>333</v>
      </c>
      <c r="C34" s="184" t="s">
        <v>334</v>
      </c>
      <c r="D34" s="284" t="s">
        <v>335</v>
      </c>
      <c r="E34" s="349"/>
      <c r="F34" s="349"/>
      <c r="G34" s="349"/>
      <c r="H34" s="348"/>
      <c r="I34" s="185" t="str">
        <f t="shared" si="2"/>
        <v xml:space="preserve">  </v>
      </c>
    </row>
    <row r="35" spans="1:10" ht="25.5" customHeight="1" x14ac:dyDescent="0.2">
      <c r="B35" s="186" t="s">
        <v>333</v>
      </c>
      <c r="C35" s="184" t="s">
        <v>336</v>
      </c>
      <c r="D35" s="284" t="s">
        <v>337</v>
      </c>
      <c r="E35" s="349"/>
      <c r="F35" s="349"/>
      <c r="G35" s="349"/>
      <c r="H35" s="348"/>
      <c r="I35" s="185" t="str">
        <f t="shared" si="2"/>
        <v xml:space="preserve">  </v>
      </c>
    </row>
    <row r="36" spans="1:10" ht="39" customHeight="1" x14ac:dyDescent="0.2">
      <c r="B36" s="186" t="s">
        <v>130</v>
      </c>
      <c r="C36" s="184" t="s">
        <v>338</v>
      </c>
      <c r="D36" s="284" t="s">
        <v>339</v>
      </c>
      <c r="E36" s="349"/>
      <c r="F36" s="349"/>
      <c r="G36" s="349"/>
      <c r="H36" s="348"/>
      <c r="I36" s="185" t="str">
        <f t="shared" si="2"/>
        <v xml:space="preserve">  </v>
      </c>
    </row>
    <row r="37" spans="1:10" ht="25.5" customHeight="1" x14ac:dyDescent="0.2">
      <c r="B37" s="186" t="s">
        <v>131</v>
      </c>
      <c r="C37" s="184" t="s">
        <v>340</v>
      </c>
      <c r="D37" s="284" t="s">
        <v>341</v>
      </c>
      <c r="E37" s="349"/>
      <c r="F37" s="349"/>
      <c r="G37" s="349"/>
      <c r="H37" s="348"/>
      <c r="I37" s="185" t="str">
        <f t="shared" si="2"/>
        <v xml:space="preserve">  </v>
      </c>
    </row>
    <row r="38" spans="1:10" ht="25.5" customHeight="1" x14ac:dyDescent="0.2">
      <c r="B38" s="186" t="s">
        <v>342</v>
      </c>
      <c r="C38" s="184" t="s">
        <v>343</v>
      </c>
      <c r="D38" s="284" t="s">
        <v>344</v>
      </c>
      <c r="E38" s="349">
        <v>2252</v>
      </c>
      <c r="F38" s="349">
        <v>2000</v>
      </c>
      <c r="G38" s="349">
        <v>2000</v>
      </c>
      <c r="H38" s="348">
        <v>1840</v>
      </c>
      <c r="I38" s="185">
        <f t="shared" si="2"/>
        <v>0.92</v>
      </c>
      <c r="J38" s="163">
        <v>1840</v>
      </c>
    </row>
    <row r="39" spans="1:10" ht="25.5" customHeight="1" x14ac:dyDescent="0.2">
      <c r="B39" s="186" t="s">
        <v>345</v>
      </c>
      <c r="C39" s="184" t="s">
        <v>346</v>
      </c>
      <c r="D39" s="284" t="s">
        <v>347</v>
      </c>
      <c r="E39" s="349"/>
      <c r="F39" s="349"/>
      <c r="G39" s="349"/>
      <c r="H39" s="348"/>
      <c r="I39" s="185" t="str">
        <f t="shared" si="2"/>
        <v xml:space="preserve">  </v>
      </c>
    </row>
    <row r="40" spans="1:10" ht="20.100000000000001" customHeight="1" x14ac:dyDescent="0.2">
      <c r="A40" s="177"/>
      <c r="B40" s="178">
        <v>288</v>
      </c>
      <c r="C40" s="175" t="s">
        <v>348</v>
      </c>
      <c r="D40" s="284" t="s">
        <v>349</v>
      </c>
      <c r="E40" s="349"/>
      <c r="F40" s="349"/>
      <c r="G40" s="349"/>
      <c r="H40" s="348"/>
      <c r="I40" s="185" t="str">
        <f t="shared" si="2"/>
        <v xml:space="preserve">  </v>
      </c>
    </row>
    <row r="41" spans="1:10" ht="20.100000000000001" customHeight="1" x14ac:dyDescent="0.2">
      <c r="A41" s="177"/>
      <c r="B41" s="645"/>
      <c r="C41" s="180" t="s">
        <v>350</v>
      </c>
      <c r="D41" s="646" t="s">
        <v>351</v>
      </c>
      <c r="E41" s="631">
        <f>E43+E49+E50+E57+E62+E72+E73</f>
        <v>147825</v>
      </c>
      <c r="F41" s="657">
        <f>F43+F49+F50+F57+F62+F72+F73</f>
        <v>99744</v>
      </c>
      <c r="G41" s="657">
        <f t="shared" ref="G41:H41" si="3">G43+G49+G50+G57+G62+G72+G73</f>
        <v>99744</v>
      </c>
      <c r="H41" s="657">
        <f t="shared" si="3"/>
        <v>197659</v>
      </c>
      <c r="I41" s="663">
        <f t="shared" si="2"/>
        <v>1.9816630574270131</v>
      </c>
    </row>
    <row r="42" spans="1:10" ht="12.75" customHeight="1" x14ac:dyDescent="0.2">
      <c r="A42" s="177"/>
      <c r="B42" s="645"/>
      <c r="C42" s="181" t="s">
        <v>352</v>
      </c>
      <c r="D42" s="646"/>
      <c r="E42" s="632"/>
      <c r="F42" s="658"/>
      <c r="G42" s="658"/>
      <c r="H42" s="658"/>
      <c r="I42" s="664" t="str">
        <f t="shared" si="2"/>
        <v xml:space="preserve">  </v>
      </c>
    </row>
    <row r="43" spans="1:10" ht="25.5" customHeight="1" x14ac:dyDescent="0.2">
      <c r="B43" s="186" t="s">
        <v>353</v>
      </c>
      <c r="C43" s="184" t="s">
        <v>354</v>
      </c>
      <c r="D43" s="284" t="s">
        <v>355</v>
      </c>
      <c r="E43" s="348">
        <f>E44+E45+E46+E47+E48</f>
        <v>6802</v>
      </c>
      <c r="F43" s="348">
        <f t="shared" ref="F43:H43" si="4">F44+F45+F46+F47+F48</f>
        <v>10779</v>
      </c>
      <c r="G43" s="348">
        <f t="shared" si="4"/>
        <v>10779</v>
      </c>
      <c r="H43" s="348">
        <f t="shared" si="4"/>
        <v>11372</v>
      </c>
      <c r="I43" s="185">
        <f t="shared" si="2"/>
        <v>1.0550143798125986</v>
      </c>
      <c r="J43" s="163">
        <f>12783-1411</f>
        <v>11372</v>
      </c>
    </row>
    <row r="44" spans="1:10" ht="20.100000000000001" customHeight="1" x14ac:dyDescent="0.2">
      <c r="B44" s="186">
        <v>10</v>
      </c>
      <c r="C44" s="184" t="s">
        <v>356</v>
      </c>
      <c r="D44" s="284" t="s">
        <v>357</v>
      </c>
      <c r="E44" s="349">
        <v>4407</v>
      </c>
      <c r="F44" s="349">
        <v>8000</v>
      </c>
      <c r="G44" s="349">
        <v>8000</v>
      </c>
      <c r="H44" s="348">
        <v>7896</v>
      </c>
      <c r="I44" s="185">
        <f t="shared" si="2"/>
        <v>0.98699999999999999</v>
      </c>
      <c r="J44" s="163">
        <v>7896</v>
      </c>
    </row>
    <row r="45" spans="1:10" ht="20.100000000000001" customHeight="1" x14ac:dyDescent="0.2">
      <c r="B45" s="186" t="s">
        <v>358</v>
      </c>
      <c r="C45" s="184" t="s">
        <v>359</v>
      </c>
      <c r="D45" s="284" t="s">
        <v>360</v>
      </c>
      <c r="E45" s="349">
        <v>1067</v>
      </c>
      <c r="F45" s="349">
        <v>1067</v>
      </c>
      <c r="G45" s="349">
        <v>1067</v>
      </c>
      <c r="H45" s="348">
        <v>915</v>
      </c>
      <c r="I45" s="185">
        <f t="shared" si="2"/>
        <v>0.85754451733833181</v>
      </c>
      <c r="J45" s="163">
        <v>915</v>
      </c>
    </row>
    <row r="46" spans="1:10" ht="20.100000000000001" customHeight="1" x14ac:dyDescent="0.2">
      <c r="B46" s="186">
        <v>13</v>
      </c>
      <c r="C46" s="184" t="s">
        <v>361</v>
      </c>
      <c r="D46" s="284" t="s">
        <v>362</v>
      </c>
      <c r="E46" s="349">
        <v>959</v>
      </c>
      <c r="F46" s="349">
        <v>782</v>
      </c>
      <c r="G46" s="349">
        <v>782</v>
      </c>
      <c r="H46" s="348">
        <v>885</v>
      </c>
      <c r="I46" s="185">
        <f t="shared" si="2"/>
        <v>1.1317135549872124</v>
      </c>
      <c r="J46" s="163">
        <v>885</v>
      </c>
    </row>
    <row r="47" spans="1:10" ht="20.100000000000001" customHeight="1" x14ac:dyDescent="0.2">
      <c r="B47" s="186" t="s">
        <v>363</v>
      </c>
      <c r="C47" s="184" t="s">
        <v>364</v>
      </c>
      <c r="D47" s="284" t="s">
        <v>365</v>
      </c>
      <c r="E47" s="349">
        <v>369</v>
      </c>
      <c r="F47" s="349">
        <v>930</v>
      </c>
      <c r="G47" s="349">
        <v>930</v>
      </c>
      <c r="H47" s="348">
        <v>1676</v>
      </c>
      <c r="I47" s="185">
        <f t="shared" si="2"/>
        <v>1.8021505376344087</v>
      </c>
      <c r="J47" s="163">
        <f>1064+612</f>
        <v>1676</v>
      </c>
    </row>
    <row r="48" spans="1:10" ht="20.100000000000001" customHeight="1" x14ac:dyDescent="0.2">
      <c r="B48" s="186" t="s">
        <v>366</v>
      </c>
      <c r="C48" s="184" t="s">
        <v>367</v>
      </c>
      <c r="D48" s="284" t="s">
        <v>368</v>
      </c>
      <c r="E48" s="349"/>
      <c r="F48" s="349"/>
      <c r="G48" s="349"/>
      <c r="H48" s="348"/>
      <c r="I48" s="185" t="str">
        <f t="shared" si="2"/>
        <v xml:space="preserve">  </v>
      </c>
    </row>
    <row r="49" spans="1:10" ht="25.5" customHeight="1" x14ac:dyDescent="0.2">
      <c r="A49" s="177"/>
      <c r="B49" s="178">
        <v>14</v>
      </c>
      <c r="C49" s="184" t="s">
        <v>369</v>
      </c>
      <c r="D49" s="284" t="s">
        <v>370</v>
      </c>
      <c r="E49" s="349">
        <v>8457</v>
      </c>
      <c r="F49" s="349">
        <v>1500</v>
      </c>
      <c r="G49" s="349">
        <v>1500</v>
      </c>
      <c r="H49" s="348">
        <v>1411</v>
      </c>
      <c r="I49" s="185">
        <f t="shared" si="2"/>
        <v>0.94066666666666665</v>
      </c>
      <c r="J49" s="163">
        <v>1411</v>
      </c>
    </row>
    <row r="50" spans="1:10" ht="20.100000000000001" customHeight="1" x14ac:dyDescent="0.2">
      <c r="A50" s="177"/>
      <c r="B50" s="645">
        <v>20</v>
      </c>
      <c r="C50" s="182" t="s">
        <v>371</v>
      </c>
      <c r="D50" s="646" t="s">
        <v>372</v>
      </c>
      <c r="E50" s="631">
        <f>E52+E53+E54+E55+E56</f>
        <v>117676</v>
      </c>
      <c r="F50" s="631">
        <f t="shared" ref="F50" si="5">F52+F53+F54+F55+F56</f>
        <v>69700</v>
      </c>
      <c r="G50" s="631">
        <f>G52+G53+G54+G55+G56</f>
        <v>69700</v>
      </c>
      <c r="H50" s="631">
        <f>H52+H53+H54+H55+H56</f>
        <v>157597</v>
      </c>
      <c r="I50" s="663">
        <f t="shared" si="2"/>
        <v>2.2610760401721666</v>
      </c>
      <c r="J50" s="163">
        <v>158255</v>
      </c>
    </row>
    <row r="51" spans="1:10" ht="12" customHeight="1" x14ac:dyDescent="0.2">
      <c r="A51" s="177"/>
      <c r="B51" s="645"/>
      <c r="C51" s="183" t="s">
        <v>373</v>
      </c>
      <c r="D51" s="646"/>
      <c r="E51" s="632"/>
      <c r="F51" s="632"/>
      <c r="G51" s="632"/>
      <c r="H51" s="632"/>
      <c r="I51" s="664" t="str">
        <f t="shared" si="2"/>
        <v xml:space="preserve">  </v>
      </c>
    </row>
    <row r="52" spans="1:10" ht="20.100000000000001" customHeight="1" x14ac:dyDescent="0.2">
      <c r="A52" s="177"/>
      <c r="B52" s="178">
        <v>204</v>
      </c>
      <c r="C52" s="184" t="s">
        <v>374</v>
      </c>
      <c r="D52" s="284" t="s">
        <v>375</v>
      </c>
      <c r="E52" s="349">
        <v>117676</v>
      </c>
      <c r="F52" s="349">
        <v>69700</v>
      </c>
      <c r="G52" s="349">
        <v>69700</v>
      </c>
      <c r="H52" s="348">
        <v>157597</v>
      </c>
      <c r="I52" s="185">
        <f t="shared" si="2"/>
        <v>2.2610760401721666</v>
      </c>
      <c r="J52" s="163">
        <v>158255</v>
      </c>
    </row>
    <row r="53" spans="1:10" ht="20.100000000000001" customHeight="1" x14ac:dyDescent="0.2">
      <c r="A53" s="177"/>
      <c r="B53" s="178">
        <v>205</v>
      </c>
      <c r="C53" s="184" t="s">
        <v>376</v>
      </c>
      <c r="D53" s="284" t="s">
        <v>377</v>
      </c>
      <c r="E53" s="349"/>
      <c r="F53" s="349"/>
      <c r="G53" s="349"/>
      <c r="H53" s="348"/>
      <c r="I53" s="185" t="str">
        <f t="shared" si="2"/>
        <v xml:space="preserve">  </v>
      </c>
    </row>
    <row r="54" spans="1:10" ht="25.5" customHeight="1" x14ac:dyDescent="0.2">
      <c r="A54" s="177"/>
      <c r="B54" s="178" t="s">
        <v>378</v>
      </c>
      <c r="C54" s="184" t="s">
        <v>379</v>
      </c>
      <c r="D54" s="284" t="s">
        <v>380</v>
      </c>
      <c r="E54" s="349"/>
      <c r="F54" s="349"/>
      <c r="G54" s="349"/>
      <c r="H54" s="348"/>
      <c r="I54" s="185" t="str">
        <f t="shared" si="2"/>
        <v xml:space="preserve">  </v>
      </c>
    </row>
    <row r="55" spans="1:10" ht="25.5" customHeight="1" x14ac:dyDescent="0.2">
      <c r="A55" s="177"/>
      <c r="B55" s="178" t="s">
        <v>381</v>
      </c>
      <c r="C55" s="184" t="s">
        <v>382</v>
      </c>
      <c r="D55" s="284" t="s">
        <v>383</v>
      </c>
      <c r="E55" s="349"/>
      <c r="F55" s="349"/>
      <c r="G55" s="349"/>
      <c r="H55" s="348"/>
      <c r="I55" s="185" t="str">
        <f t="shared" si="2"/>
        <v xml:space="preserve">  </v>
      </c>
    </row>
    <row r="56" spans="1:10" ht="20.100000000000001" customHeight="1" x14ac:dyDescent="0.2">
      <c r="A56" s="177"/>
      <c r="B56" s="178">
        <v>206</v>
      </c>
      <c r="C56" s="184" t="s">
        <v>384</v>
      </c>
      <c r="D56" s="284" t="s">
        <v>385</v>
      </c>
      <c r="E56" s="349"/>
      <c r="F56" s="349"/>
      <c r="G56" s="349"/>
      <c r="H56" s="348"/>
      <c r="I56" s="185" t="str">
        <f t="shared" si="2"/>
        <v xml:space="preserve">  </v>
      </c>
    </row>
    <row r="57" spans="1:10" ht="20.100000000000001" customHeight="1" x14ac:dyDescent="0.2">
      <c r="A57" s="177"/>
      <c r="B57" s="645" t="s">
        <v>386</v>
      </c>
      <c r="C57" s="182" t="s">
        <v>387</v>
      </c>
      <c r="D57" s="646" t="s">
        <v>388</v>
      </c>
      <c r="E57" s="631">
        <f>E59+E60+E61</f>
        <v>13201</v>
      </c>
      <c r="F57" s="649">
        <f t="shared" ref="F57" si="6">F59+F60+F61</f>
        <v>16515</v>
      </c>
      <c r="G57" s="649">
        <f t="shared" ref="G57:H57" si="7">G59+G60+G61</f>
        <v>16515</v>
      </c>
      <c r="H57" s="649">
        <f t="shared" si="7"/>
        <v>23031</v>
      </c>
      <c r="I57" s="663">
        <f t="shared" si="2"/>
        <v>1.3945504087193461</v>
      </c>
      <c r="J57" s="163">
        <f>20983+2048</f>
        <v>23031</v>
      </c>
    </row>
    <row r="58" spans="1:10" ht="12" customHeight="1" x14ac:dyDescent="0.2">
      <c r="A58" s="177"/>
      <c r="B58" s="645"/>
      <c r="C58" s="183" t="s">
        <v>389</v>
      </c>
      <c r="D58" s="646"/>
      <c r="E58" s="632"/>
      <c r="F58" s="650"/>
      <c r="G58" s="650"/>
      <c r="H58" s="650"/>
      <c r="I58" s="664" t="str">
        <f t="shared" si="2"/>
        <v xml:space="preserve">  </v>
      </c>
    </row>
    <row r="59" spans="1:10" ht="23.25" customHeight="1" x14ac:dyDescent="0.2">
      <c r="B59" s="186" t="s">
        <v>390</v>
      </c>
      <c r="C59" s="184" t="s">
        <v>391</v>
      </c>
      <c r="D59" s="284" t="s">
        <v>392</v>
      </c>
      <c r="E59" s="349">
        <v>13201</v>
      </c>
      <c r="F59" s="349">
        <v>16515</v>
      </c>
      <c r="G59" s="349">
        <v>16515</v>
      </c>
      <c r="H59" s="348">
        <v>23031</v>
      </c>
      <c r="I59" s="185">
        <f t="shared" si="2"/>
        <v>1.3945504087193461</v>
      </c>
    </row>
    <row r="60" spans="1:10" ht="20.100000000000001" customHeight="1" x14ac:dyDescent="0.2">
      <c r="B60" s="186">
        <v>223</v>
      </c>
      <c r="C60" s="184" t="s">
        <v>393</v>
      </c>
      <c r="D60" s="284" t="s">
        <v>394</v>
      </c>
      <c r="E60" s="349"/>
      <c r="F60" s="349"/>
      <c r="G60" s="349"/>
      <c r="H60" s="348"/>
      <c r="I60" s="185" t="str">
        <f t="shared" si="2"/>
        <v xml:space="preserve">  </v>
      </c>
    </row>
    <row r="61" spans="1:10" ht="25.5" customHeight="1" x14ac:dyDescent="0.2">
      <c r="A61" s="177"/>
      <c r="B61" s="178">
        <v>224</v>
      </c>
      <c r="C61" s="184" t="s">
        <v>395</v>
      </c>
      <c r="D61" s="284" t="s">
        <v>396</v>
      </c>
      <c r="E61" s="349"/>
      <c r="F61" s="349"/>
      <c r="G61" s="349"/>
      <c r="H61" s="348"/>
      <c r="I61" s="185" t="str">
        <f t="shared" si="2"/>
        <v xml:space="preserve">  </v>
      </c>
    </row>
    <row r="62" spans="1:10" ht="20.100000000000001" customHeight="1" x14ac:dyDescent="0.2">
      <c r="A62" s="177"/>
      <c r="B62" s="645">
        <v>23</v>
      </c>
      <c r="C62" s="182" t="s">
        <v>397</v>
      </c>
      <c r="D62" s="646" t="s">
        <v>398</v>
      </c>
      <c r="E62" s="631"/>
      <c r="F62" s="659"/>
      <c r="G62" s="659"/>
      <c r="H62" s="631"/>
      <c r="I62" s="665" t="str">
        <f t="shared" si="2"/>
        <v xml:space="preserve">  </v>
      </c>
    </row>
    <row r="63" spans="1:10" ht="20.100000000000001" customHeight="1" x14ac:dyDescent="0.2">
      <c r="A63" s="177"/>
      <c r="B63" s="645"/>
      <c r="C63" s="183" t="s">
        <v>399</v>
      </c>
      <c r="D63" s="646"/>
      <c r="E63" s="632"/>
      <c r="F63" s="660"/>
      <c r="G63" s="660"/>
      <c r="H63" s="632"/>
      <c r="I63" s="666" t="str">
        <f t="shared" si="2"/>
        <v xml:space="preserve">  </v>
      </c>
    </row>
    <row r="64" spans="1:10" ht="25.5" customHeight="1" x14ac:dyDescent="0.2">
      <c r="B64" s="186">
        <v>230</v>
      </c>
      <c r="C64" s="184" t="s">
        <v>400</v>
      </c>
      <c r="D64" s="284" t="s">
        <v>401</v>
      </c>
      <c r="E64" s="349"/>
      <c r="F64" s="349"/>
      <c r="G64" s="349"/>
      <c r="H64" s="348"/>
      <c r="I64" s="185" t="str">
        <f t="shared" si="2"/>
        <v xml:space="preserve">  </v>
      </c>
    </row>
    <row r="65" spans="1:10" ht="25.5" customHeight="1" x14ac:dyDescent="0.2">
      <c r="B65" s="186">
        <v>231</v>
      </c>
      <c r="C65" s="184" t="s">
        <v>402</v>
      </c>
      <c r="D65" s="284" t="s">
        <v>403</v>
      </c>
      <c r="E65" s="349"/>
      <c r="F65" s="349"/>
      <c r="G65" s="349"/>
      <c r="H65" s="348"/>
      <c r="I65" s="185" t="str">
        <f t="shared" si="2"/>
        <v xml:space="preserve">  </v>
      </c>
    </row>
    <row r="66" spans="1:10" ht="20.100000000000001" customHeight="1" x14ac:dyDescent="0.2">
      <c r="B66" s="186" t="s">
        <v>404</v>
      </c>
      <c r="C66" s="184" t="s">
        <v>405</v>
      </c>
      <c r="D66" s="284" t="s">
        <v>406</v>
      </c>
      <c r="E66" s="349"/>
      <c r="F66" s="349"/>
      <c r="G66" s="349"/>
      <c r="H66" s="348"/>
      <c r="I66" s="185" t="str">
        <f t="shared" si="2"/>
        <v xml:space="preserve">  </v>
      </c>
    </row>
    <row r="67" spans="1:10" ht="25.5" customHeight="1" x14ac:dyDescent="0.2">
      <c r="B67" s="186" t="s">
        <v>407</v>
      </c>
      <c r="C67" s="184" t="s">
        <v>408</v>
      </c>
      <c r="D67" s="284" t="s">
        <v>409</v>
      </c>
      <c r="E67" s="349"/>
      <c r="F67" s="349"/>
      <c r="G67" s="349"/>
      <c r="H67" s="348"/>
      <c r="I67" s="185" t="str">
        <f t="shared" si="2"/>
        <v xml:space="preserve">  </v>
      </c>
    </row>
    <row r="68" spans="1:10" ht="25.5" customHeight="1" x14ac:dyDescent="0.2">
      <c r="B68" s="186">
        <v>235</v>
      </c>
      <c r="C68" s="184" t="s">
        <v>410</v>
      </c>
      <c r="D68" s="284" t="s">
        <v>411</v>
      </c>
      <c r="E68" s="349"/>
      <c r="F68" s="349"/>
      <c r="G68" s="349"/>
      <c r="H68" s="348"/>
      <c r="I68" s="185" t="str">
        <f t="shared" si="2"/>
        <v xml:space="preserve">  </v>
      </c>
    </row>
    <row r="69" spans="1:10" ht="25.5" customHeight="1" x14ac:dyDescent="0.2">
      <c r="B69" s="186" t="s">
        <v>412</v>
      </c>
      <c r="C69" s="184" t="s">
        <v>413</v>
      </c>
      <c r="D69" s="284" t="s">
        <v>414</v>
      </c>
      <c r="E69" s="349"/>
      <c r="F69" s="349"/>
      <c r="G69" s="349"/>
      <c r="H69" s="348"/>
      <c r="I69" s="185" t="str">
        <f t="shared" si="2"/>
        <v xml:space="preserve">  </v>
      </c>
    </row>
    <row r="70" spans="1:10" ht="25.5" customHeight="1" x14ac:dyDescent="0.2">
      <c r="B70" s="186">
        <v>237</v>
      </c>
      <c r="C70" s="184" t="s">
        <v>415</v>
      </c>
      <c r="D70" s="284" t="s">
        <v>416</v>
      </c>
      <c r="E70" s="349"/>
      <c r="F70" s="349"/>
      <c r="G70" s="349"/>
      <c r="H70" s="348"/>
      <c r="I70" s="185" t="str">
        <f t="shared" si="2"/>
        <v xml:space="preserve">  </v>
      </c>
    </row>
    <row r="71" spans="1:10" ht="20.100000000000001" customHeight="1" x14ac:dyDescent="0.2">
      <c r="B71" s="186" t="s">
        <v>417</v>
      </c>
      <c r="C71" s="184" t="s">
        <v>418</v>
      </c>
      <c r="D71" s="284" t="s">
        <v>419</v>
      </c>
      <c r="E71" s="349"/>
      <c r="F71" s="349"/>
      <c r="G71" s="349"/>
      <c r="H71" s="348"/>
      <c r="I71" s="185" t="str">
        <f t="shared" si="2"/>
        <v xml:space="preserve">  </v>
      </c>
    </row>
    <row r="72" spans="1:10" ht="20.100000000000001" customHeight="1" x14ac:dyDescent="0.2">
      <c r="B72" s="186">
        <v>24</v>
      </c>
      <c r="C72" s="184" t="s">
        <v>420</v>
      </c>
      <c r="D72" s="284" t="s">
        <v>421</v>
      </c>
      <c r="E72" s="349">
        <v>739</v>
      </c>
      <c r="F72" s="349">
        <v>850</v>
      </c>
      <c r="G72" s="349">
        <v>850</v>
      </c>
      <c r="H72" s="348">
        <v>3208</v>
      </c>
      <c r="I72" s="185">
        <f t="shared" si="2"/>
        <v>3.7741176470588234</v>
      </c>
    </row>
    <row r="73" spans="1:10" ht="25.5" customHeight="1" x14ac:dyDescent="0.2">
      <c r="B73" s="186" t="s">
        <v>422</v>
      </c>
      <c r="C73" s="184" t="s">
        <v>423</v>
      </c>
      <c r="D73" s="284" t="s">
        <v>424</v>
      </c>
      <c r="E73" s="349">
        <v>950</v>
      </c>
      <c r="F73" s="349">
        <v>400</v>
      </c>
      <c r="G73" s="349">
        <v>400</v>
      </c>
      <c r="H73" s="348">
        <v>1040</v>
      </c>
      <c r="I73" s="185">
        <f t="shared" ref="I73:I136" si="8">IFERROR(H73/G73,"  ")</f>
        <v>2.6</v>
      </c>
      <c r="J73" s="163">
        <v>1040</v>
      </c>
    </row>
    <row r="74" spans="1:10" ht="25.5" customHeight="1" x14ac:dyDescent="0.2">
      <c r="B74" s="186"/>
      <c r="C74" s="175" t="s">
        <v>425</v>
      </c>
      <c r="D74" s="284" t="s">
        <v>426</v>
      </c>
      <c r="E74" s="348">
        <f>E8+E9+E40+E41</f>
        <v>938155</v>
      </c>
      <c r="F74" s="349">
        <f>F8+F9+F40+F41</f>
        <v>928574</v>
      </c>
      <c r="G74" s="349">
        <f>G8+G9+G40+G41</f>
        <v>928574</v>
      </c>
      <c r="H74" s="574">
        <f>H8+H9+H40+H41</f>
        <v>1008890</v>
      </c>
      <c r="I74" s="185">
        <f t="shared" si="8"/>
        <v>1.0864939143245449</v>
      </c>
    </row>
    <row r="75" spans="1:10" ht="20.100000000000001" customHeight="1" x14ac:dyDescent="0.2">
      <c r="B75" s="186">
        <v>88</v>
      </c>
      <c r="C75" s="175" t="s">
        <v>427</v>
      </c>
      <c r="D75" s="284" t="s">
        <v>428</v>
      </c>
      <c r="E75" s="349">
        <v>896371</v>
      </c>
      <c r="F75" s="349">
        <v>896371</v>
      </c>
      <c r="G75" s="349">
        <v>896371</v>
      </c>
      <c r="H75" s="349">
        <v>896371</v>
      </c>
      <c r="I75" s="185">
        <f t="shared" si="8"/>
        <v>1</v>
      </c>
    </row>
    <row r="76" spans="1:10" ht="20.100000000000001" customHeight="1" x14ac:dyDescent="0.2">
      <c r="A76" s="177"/>
      <c r="B76" s="187"/>
      <c r="C76" s="175" t="s">
        <v>66</v>
      </c>
      <c r="D76" s="285"/>
      <c r="E76" s="349"/>
      <c r="F76" s="349"/>
      <c r="G76" s="349"/>
      <c r="H76" s="348"/>
      <c r="I76" s="185" t="str">
        <f t="shared" si="8"/>
        <v xml:space="preserve">  </v>
      </c>
    </row>
    <row r="77" spans="1:10" ht="20.100000000000001" customHeight="1" x14ac:dyDescent="0.2">
      <c r="A77" s="177"/>
      <c r="B77" s="645"/>
      <c r="C77" s="180" t="s">
        <v>429</v>
      </c>
      <c r="D77" s="646" t="s">
        <v>132</v>
      </c>
      <c r="E77" s="631">
        <f>E79+E80+E81+E82+E83-E84+E85+E88-E89</f>
        <v>153591</v>
      </c>
      <c r="F77" s="649">
        <f t="shared" ref="F77" si="9">F79+F80+F81+F82+F83+F84+F85+F88-F89</f>
        <v>164811</v>
      </c>
      <c r="G77" s="649">
        <f t="shared" ref="G77:H77" si="10">G79+G80+G81+G82+G83+G84+G85+G88-G89</f>
        <v>164811</v>
      </c>
      <c r="H77" s="649">
        <f t="shared" si="10"/>
        <v>154898</v>
      </c>
      <c r="I77" s="663">
        <f t="shared" si="8"/>
        <v>0.93985231568281247</v>
      </c>
    </row>
    <row r="78" spans="1:10" ht="20.100000000000001" customHeight="1" x14ac:dyDescent="0.2">
      <c r="A78" s="177"/>
      <c r="B78" s="645"/>
      <c r="C78" s="181" t="s">
        <v>430</v>
      </c>
      <c r="D78" s="646"/>
      <c r="E78" s="632"/>
      <c r="F78" s="650"/>
      <c r="G78" s="650"/>
      <c r="H78" s="650"/>
      <c r="I78" s="664" t="str">
        <f t="shared" si="8"/>
        <v xml:space="preserve">  </v>
      </c>
    </row>
    <row r="79" spans="1:10" ht="20.100000000000001" customHeight="1" x14ac:dyDescent="0.2">
      <c r="A79" s="177"/>
      <c r="B79" s="178" t="s">
        <v>431</v>
      </c>
      <c r="C79" s="184" t="s">
        <v>432</v>
      </c>
      <c r="D79" s="284" t="s">
        <v>133</v>
      </c>
      <c r="E79" s="349">
        <v>61758</v>
      </c>
      <c r="F79" s="349">
        <v>61758</v>
      </c>
      <c r="G79" s="349">
        <v>61758</v>
      </c>
      <c r="H79" s="349">
        <v>61758</v>
      </c>
      <c r="I79" s="185">
        <f t="shared" si="8"/>
        <v>1</v>
      </c>
    </row>
    <row r="80" spans="1:10" ht="20.100000000000001" customHeight="1" x14ac:dyDescent="0.2">
      <c r="B80" s="186">
        <v>31</v>
      </c>
      <c r="C80" s="184" t="s">
        <v>433</v>
      </c>
      <c r="D80" s="284" t="s">
        <v>134</v>
      </c>
      <c r="E80" s="349"/>
      <c r="F80" s="349"/>
      <c r="G80" s="349"/>
      <c r="H80" s="348"/>
      <c r="I80" s="185" t="str">
        <f t="shared" si="8"/>
        <v xml:space="preserve">  </v>
      </c>
    </row>
    <row r="81" spans="1:10" ht="20.100000000000001" customHeight="1" x14ac:dyDescent="0.2">
      <c r="B81" s="186">
        <v>306</v>
      </c>
      <c r="C81" s="184" t="s">
        <v>434</v>
      </c>
      <c r="D81" s="284" t="s">
        <v>135</v>
      </c>
      <c r="E81" s="349"/>
      <c r="F81" s="349"/>
      <c r="G81" s="349"/>
      <c r="H81" s="348"/>
      <c r="I81" s="185" t="str">
        <f t="shared" si="8"/>
        <v xml:space="preserve">  </v>
      </c>
    </row>
    <row r="82" spans="1:10" ht="20.100000000000001" customHeight="1" x14ac:dyDescent="0.2">
      <c r="B82" s="186">
        <v>32</v>
      </c>
      <c r="C82" s="184" t="s">
        <v>435</v>
      </c>
      <c r="D82" s="284" t="s">
        <v>136</v>
      </c>
      <c r="E82" s="349"/>
      <c r="F82" s="349"/>
      <c r="G82" s="349"/>
      <c r="H82" s="348"/>
      <c r="I82" s="185" t="str">
        <f t="shared" si="8"/>
        <v xml:space="preserve">  </v>
      </c>
    </row>
    <row r="83" spans="1:10" ht="58.5" customHeight="1" x14ac:dyDescent="0.2">
      <c r="B83" s="186" t="s">
        <v>436</v>
      </c>
      <c r="C83" s="184" t="s">
        <v>437</v>
      </c>
      <c r="D83" s="284" t="s">
        <v>137</v>
      </c>
      <c r="E83" s="349">
        <v>123514</v>
      </c>
      <c r="F83" s="349">
        <v>123514</v>
      </c>
      <c r="G83" s="349">
        <v>123514</v>
      </c>
      <c r="H83" s="349">
        <v>123514</v>
      </c>
      <c r="I83" s="185">
        <f t="shared" si="8"/>
        <v>1</v>
      </c>
      <c r="J83" s="163">
        <v>123514</v>
      </c>
    </row>
    <row r="84" spans="1:10" ht="49.5" customHeight="1" x14ac:dyDescent="0.2">
      <c r="B84" s="186" t="s">
        <v>438</v>
      </c>
      <c r="C84" s="184" t="s">
        <v>439</v>
      </c>
      <c r="D84" s="284" t="s">
        <v>138</v>
      </c>
      <c r="E84" s="349"/>
      <c r="F84" s="349"/>
      <c r="G84" s="349"/>
      <c r="H84" s="348"/>
      <c r="I84" s="185" t="str">
        <f t="shared" si="8"/>
        <v xml:space="preserve">  </v>
      </c>
    </row>
    <row r="85" spans="1:10" ht="20.100000000000001" customHeight="1" x14ac:dyDescent="0.2">
      <c r="B85" s="186">
        <v>34</v>
      </c>
      <c r="C85" s="184" t="s">
        <v>440</v>
      </c>
      <c r="D85" s="284" t="s">
        <v>139</v>
      </c>
      <c r="E85" s="348">
        <f>E86+E87</f>
        <v>1051</v>
      </c>
      <c r="F85" s="349">
        <f>F86+F87</f>
        <v>4539</v>
      </c>
      <c r="G85" s="349">
        <f>G86+G87</f>
        <v>4539</v>
      </c>
      <c r="H85" s="349">
        <f>H86+H87</f>
        <v>1140</v>
      </c>
      <c r="I85" s="185"/>
    </row>
    <row r="86" spans="1:10" ht="20.100000000000001" customHeight="1" x14ac:dyDescent="0.2">
      <c r="B86" s="186">
        <v>340</v>
      </c>
      <c r="C86" s="184" t="s">
        <v>149</v>
      </c>
      <c r="D86" s="284" t="s">
        <v>140</v>
      </c>
      <c r="E86" s="349"/>
      <c r="F86" s="349">
        <v>300</v>
      </c>
      <c r="G86" s="349">
        <v>300</v>
      </c>
      <c r="H86" s="348"/>
      <c r="I86" s="185"/>
      <c r="J86" s="163">
        <v>233</v>
      </c>
    </row>
    <row r="87" spans="1:10" ht="20.100000000000001" customHeight="1" x14ac:dyDescent="0.2">
      <c r="B87" s="186">
        <v>341</v>
      </c>
      <c r="C87" s="184" t="s">
        <v>441</v>
      </c>
      <c r="D87" s="284" t="s">
        <v>141</v>
      </c>
      <c r="E87" s="348">
        <v>1051</v>
      </c>
      <c r="F87" s="349">
        <v>4239</v>
      </c>
      <c r="G87" s="349">
        <v>4239</v>
      </c>
      <c r="H87" s="348">
        <v>1140</v>
      </c>
      <c r="I87" s="185"/>
    </row>
    <row r="88" spans="1:10" ht="20.100000000000001" customHeight="1" x14ac:dyDescent="0.2">
      <c r="B88" s="186"/>
      <c r="C88" s="184" t="s">
        <v>442</v>
      </c>
      <c r="D88" s="284" t="s">
        <v>142</v>
      </c>
      <c r="E88" s="349"/>
      <c r="F88" s="349"/>
      <c r="G88" s="349"/>
      <c r="H88" s="348"/>
      <c r="I88" s="185" t="str">
        <f t="shared" si="8"/>
        <v xml:space="preserve">  </v>
      </c>
    </row>
    <row r="89" spans="1:10" ht="20.100000000000001" customHeight="1" x14ac:dyDescent="0.2">
      <c r="B89" s="186">
        <v>35</v>
      </c>
      <c r="C89" s="184" t="s">
        <v>443</v>
      </c>
      <c r="D89" s="284" t="s">
        <v>143</v>
      </c>
      <c r="E89" s="348">
        <f>E90+E91</f>
        <v>32732</v>
      </c>
      <c r="F89" s="349">
        <f>F90+F91</f>
        <v>25000</v>
      </c>
      <c r="G89" s="349">
        <f>G90+G91</f>
        <v>25000</v>
      </c>
      <c r="H89" s="349">
        <f>H90+H91</f>
        <v>31514</v>
      </c>
      <c r="I89" s="185">
        <f t="shared" si="8"/>
        <v>1.2605599999999999</v>
      </c>
    </row>
    <row r="90" spans="1:10" ht="20.100000000000001" customHeight="1" x14ac:dyDescent="0.2">
      <c r="B90" s="186">
        <v>350</v>
      </c>
      <c r="C90" s="184" t="s">
        <v>444</v>
      </c>
      <c r="D90" s="284" t="s">
        <v>144</v>
      </c>
      <c r="E90" s="349">
        <v>32732</v>
      </c>
      <c r="F90" s="349">
        <v>25000</v>
      </c>
      <c r="G90" s="349">
        <v>25000</v>
      </c>
      <c r="H90" s="348">
        <v>31514</v>
      </c>
      <c r="I90" s="185">
        <f t="shared" si="8"/>
        <v>1.2605599999999999</v>
      </c>
    </row>
    <row r="91" spans="1:10" ht="20.100000000000001" customHeight="1" x14ac:dyDescent="0.2">
      <c r="A91" s="177"/>
      <c r="B91" s="178">
        <v>351</v>
      </c>
      <c r="C91" s="184" t="s">
        <v>155</v>
      </c>
      <c r="D91" s="284" t="s">
        <v>145</v>
      </c>
      <c r="E91" s="349"/>
      <c r="F91" s="349"/>
      <c r="G91" s="349"/>
      <c r="H91" s="348"/>
      <c r="I91" s="185" t="str">
        <f t="shared" si="8"/>
        <v xml:space="preserve">  </v>
      </c>
    </row>
    <row r="92" spans="1:10" ht="22.5" customHeight="1" x14ac:dyDescent="0.2">
      <c r="A92" s="177"/>
      <c r="B92" s="645"/>
      <c r="C92" s="180" t="s">
        <v>445</v>
      </c>
      <c r="D92" s="646" t="s">
        <v>146</v>
      </c>
      <c r="E92" s="631">
        <f>E94+E99+E108</f>
        <v>236884</v>
      </c>
      <c r="F92" s="657">
        <f>F94+F99+F108</f>
        <v>272381</v>
      </c>
      <c r="G92" s="657">
        <f>G94+G99+G108</f>
        <v>272381</v>
      </c>
      <c r="H92" s="657">
        <f>H94+H99+H108</f>
        <v>294362</v>
      </c>
      <c r="I92" s="663">
        <f t="shared" si="8"/>
        <v>1.080699461416178</v>
      </c>
    </row>
    <row r="93" spans="1:10" ht="13.5" customHeight="1" x14ac:dyDescent="0.2">
      <c r="A93" s="177"/>
      <c r="B93" s="645"/>
      <c r="C93" s="181" t="s">
        <v>446</v>
      </c>
      <c r="D93" s="646"/>
      <c r="E93" s="632"/>
      <c r="F93" s="658"/>
      <c r="G93" s="658"/>
      <c r="H93" s="658"/>
      <c r="I93" s="664" t="str">
        <f t="shared" si="8"/>
        <v xml:space="preserve">  </v>
      </c>
    </row>
    <row r="94" spans="1:10" ht="20.100000000000001" customHeight="1" x14ac:dyDescent="0.2">
      <c r="A94" s="177"/>
      <c r="B94" s="645">
        <v>40</v>
      </c>
      <c r="C94" s="182" t="s">
        <v>447</v>
      </c>
      <c r="D94" s="646" t="s">
        <v>147</v>
      </c>
      <c r="E94" s="631">
        <f>E96+E97+E98</f>
        <v>75246</v>
      </c>
      <c r="F94" s="647">
        <f>F96+F97+F98</f>
        <v>104739</v>
      </c>
      <c r="G94" s="647">
        <f>G96+G97+G98</f>
        <v>104739</v>
      </c>
      <c r="H94" s="647">
        <f>H96+H97+H98</f>
        <v>72466</v>
      </c>
      <c r="I94" s="663">
        <f t="shared" si="8"/>
        <v>0.69187217750790064</v>
      </c>
    </row>
    <row r="95" spans="1:10" ht="14.25" customHeight="1" x14ac:dyDescent="0.2">
      <c r="A95" s="177"/>
      <c r="B95" s="645"/>
      <c r="C95" s="183" t="s">
        <v>448</v>
      </c>
      <c r="D95" s="646"/>
      <c r="E95" s="632"/>
      <c r="F95" s="648"/>
      <c r="G95" s="648"/>
      <c r="H95" s="648"/>
      <c r="I95" s="664" t="str">
        <f t="shared" si="8"/>
        <v xml:space="preserve">  </v>
      </c>
    </row>
    <row r="96" spans="1:10" ht="25.5" customHeight="1" x14ac:dyDescent="0.2">
      <c r="A96" s="177"/>
      <c r="B96" s="178">
        <v>404</v>
      </c>
      <c r="C96" s="184" t="s">
        <v>449</v>
      </c>
      <c r="D96" s="284" t="s">
        <v>148</v>
      </c>
      <c r="E96" s="349">
        <v>48807</v>
      </c>
      <c r="F96" s="349">
        <v>78300</v>
      </c>
      <c r="G96" s="349">
        <v>78300</v>
      </c>
      <c r="H96" s="348">
        <v>72466</v>
      </c>
      <c r="I96" s="185">
        <f t="shared" si="8"/>
        <v>0.92549169859514691</v>
      </c>
      <c r="J96" s="163">
        <v>72466</v>
      </c>
    </row>
    <row r="97" spans="1:10" ht="20.100000000000001" customHeight="1" x14ac:dyDescent="0.2">
      <c r="A97" s="177"/>
      <c r="B97" s="178">
        <v>400</v>
      </c>
      <c r="C97" s="184" t="s">
        <v>450</v>
      </c>
      <c r="D97" s="284" t="s">
        <v>150</v>
      </c>
      <c r="E97" s="349"/>
      <c r="F97" s="349"/>
      <c r="G97" s="349"/>
      <c r="H97" s="348"/>
      <c r="I97" s="185" t="str">
        <f t="shared" si="8"/>
        <v xml:space="preserve">  </v>
      </c>
    </row>
    <row r="98" spans="1:10" ht="20.100000000000001" customHeight="1" x14ac:dyDescent="0.2">
      <c r="A98" s="177"/>
      <c r="B98" s="178" t="s">
        <v>451</v>
      </c>
      <c r="C98" s="184" t="s">
        <v>452</v>
      </c>
      <c r="D98" s="284" t="s">
        <v>151</v>
      </c>
      <c r="E98" s="349">
        <v>26439</v>
      </c>
      <c r="F98" s="349">
        <v>26439</v>
      </c>
      <c r="G98" s="349">
        <v>26439</v>
      </c>
      <c r="H98" s="349">
        <v>0</v>
      </c>
      <c r="I98" s="185">
        <f t="shared" si="8"/>
        <v>0</v>
      </c>
    </row>
    <row r="99" spans="1:10" ht="20.100000000000001" customHeight="1" x14ac:dyDescent="0.2">
      <c r="A99" s="177"/>
      <c r="B99" s="645">
        <v>41</v>
      </c>
      <c r="C99" s="182" t="s">
        <v>453</v>
      </c>
      <c r="D99" s="646" t="s">
        <v>152</v>
      </c>
      <c r="E99" s="631">
        <f>E101+E102+E103+E104+E105+E106+E107</f>
        <v>157633</v>
      </c>
      <c r="F99" s="657">
        <f>F101+F102+F103+F104+F105+F106+F107</f>
        <v>163637</v>
      </c>
      <c r="G99" s="657">
        <f>G101+G102+G103+G104+G105+G106+G107</f>
        <v>163637</v>
      </c>
      <c r="H99" s="657">
        <f>H101+H102+H103+H104+H105+H106+H107</f>
        <v>217891</v>
      </c>
      <c r="I99" s="663">
        <f t="shared" si="8"/>
        <v>1.3315509328574833</v>
      </c>
      <c r="J99" s="163">
        <v>217891</v>
      </c>
    </row>
    <row r="100" spans="1:10" ht="12" customHeight="1" x14ac:dyDescent="0.2">
      <c r="A100" s="177"/>
      <c r="B100" s="645"/>
      <c r="C100" s="183" t="s">
        <v>454</v>
      </c>
      <c r="D100" s="646"/>
      <c r="E100" s="632"/>
      <c r="F100" s="658"/>
      <c r="G100" s="658"/>
      <c r="H100" s="658"/>
      <c r="I100" s="664" t="str">
        <f t="shared" si="8"/>
        <v xml:space="preserve">  </v>
      </c>
    </row>
    <row r="101" spans="1:10" ht="20.100000000000001" customHeight="1" x14ac:dyDescent="0.2">
      <c r="B101" s="186">
        <v>410</v>
      </c>
      <c r="C101" s="184" t="s">
        <v>455</v>
      </c>
      <c r="D101" s="284" t="s">
        <v>153</v>
      </c>
      <c r="E101" s="349"/>
      <c r="F101" s="349"/>
      <c r="G101" s="349"/>
      <c r="H101" s="348"/>
      <c r="I101" s="185" t="str">
        <f t="shared" si="8"/>
        <v xml:space="preserve">  </v>
      </c>
    </row>
    <row r="102" spans="1:10" ht="36.75" customHeight="1" x14ac:dyDescent="0.2">
      <c r="B102" s="186" t="s">
        <v>456</v>
      </c>
      <c r="C102" s="184" t="s">
        <v>457</v>
      </c>
      <c r="D102" s="284" t="s">
        <v>154</v>
      </c>
      <c r="E102" s="349"/>
      <c r="F102" s="349"/>
      <c r="G102" s="349"/>
      <c r="H102" s="348"/>
      <c r="I102" s="185" t="str">
        <f t="shared" si="8"/>
        <v xml:space="preserve">  </v>
      </c>
    </row>
    <row r="103" spans="1:10" ht="39" customHeight="1" x14ac:dyDescent="0.2">
      <c r="B103" s="186" t="s">
        <v>456</v>
      </c>
      <c r="C103" s="184" t="s">
        <v>458</v>
      </c>
      <c r="D103" s="284" t="s">
        <v>156</v>
      </c>
      <c r="E103" s="349"/>
      <c r="F103" s="349"/>
      <c r="G103" s="349"/>
      <c r="H103" s="348"/>
      <c r="I103" s="185" t="str">
        <f t="shared" si="8"/>
        <v xml:space="preserve">  </v>
      </c>
    </row>
    <row r="104" spans="1:10" ht="25.5" customHeight="1" x14ac:dyDescent="0.2">
      <c r="B104" s="186" t="s">
        <v>459</v>
      </c>
      <c r="C104" s="184" t="s">
        <v>460</v>
      </c>
      <c r="D104" s="284" t="s">
        <v>157</v>
      </c>
      <c r="E104" s="349">
        <v>55851</v>
      </c>
      <c r="F104" s="349">
        <v>61578</v>
      </c>
      <c r="G104" s="349">
        <v>61578</v>
      </c>
      <c r="H104" s="348">
        <v>115937</v>
      </c>
      <c r="I104" s="185">
        <f t="shared" si="8"/>
        <v>1.8827665724771834</v>
      </c>
      <c r="J104" s="163">
        <f>108763514+7173635</f>
        <v>115937149</v>
      </c>
    </row>
    <row r="105" spans="1:10" ht="25.5" customHeight="1" x14ac:dyDescent="0.2">
      <c r="B105" s="186" t="s">
        <v>461</v>
      </c>
      <c r="C105" s="184" t="s">
        <v>462</v>
      </c>
      <c r="D105" s="284" t="s">
        <v>158</v>
      </c>
      <c r="E105" s="349">
        <v>88659</v>
      </c>
      <c r="F105" s="349">
        <v>88659</v>
      </c>
      <c r="G105" s="349">
        <v>88659</v>
      </c>
      <c r="H105" s="348">
        <v>88547</v>
      </c>
      <c r="I105" s="185">
        <f t="shared" si="8"/>
        <v>0.99873673287539899</v>
      </c>
      <c r="J105" s="163">
        <v>88547</v>
      </c>
    </row>
    <row r="106" spans="1:10" ht="20.100000000000001" customHeight="1" x14ac:dyDescent="0.2">
      <c r="B106" s="186">
        <v>413</v>
      </c>
      <c r="C106" s="184" t="s">
        <v>463</v>
      </c>
      <c r="D106" s="284" t="s">
        <v>159</v>
      </c>
      <c r="E106" s="349"/>
      <c r="F106" s="349"/>
      <c r="G106" s="349"/>
      <c r="H106" s="348"/>
      <c r="I106" s="185" t="str">
        <f t="shared" si="8"/>
        <v xml:space="preserve">  </v>
      </c>
    </row>
    <row r="107" spans="1:10" ht="20.100000000000001" customHeight="1" x14ac:dyDescent="0.2">
      <c r="B107" s="186">
        <v>419</v>
      </c>
      <c r="C107" s="184" t="s">
        <v>464</v>
      </c>
      <c r="D107" s="284" t="s">
        <v>160</v>
      </c>
      <c r="E107" s="349">
        <v>13123</v>
      </c>
      <c r="F107" s="349">
        <v>13400</v>
      </c>
      <c r="G107" s="349">
        <v>13400</v>
      </c>
      <c r="H107" s="348">
        <v>13407</v>
      </c>
      <c r="I107" s="185">
        <f t="shared" si="8"/>
        <v>1.0005223880597014</v>
      </c>
      <c r="J107" s="163">
        <v>13407</v>
      </c>
    </row>
    <row r="108" spans="1:10" ht="24" customHeight="1" x14ac:dyDescent="0.2">
      <c r="B108" s="186" t="s">
        <v>465</v>
      </c>
      <c r="C108" s="184" t="s">
        <v>466</v>
      </c>
      <c r="D108" s="284" t="s">
        <v>161</v>
      </c>
      <c r="E108" s="349">
        <v>4005</v>
      </c>
      <c r="F108" s="349">
        <v>4005</v>
      </c>
      <c r="G108" s="349">
        <v>4005</v>
      </c>
      <c r="H108" s="348">
        <v>4005</v>
      </c>
      <c r="I108" s="185">
        <f t="shared" si="8"/>
        <v>1</v>
      </c>
      <c r="J108" s="163">
        <f>93028067-11958209-77064857</f>
        <v>4005001</v>
      </c>
    </row>
    <row r="109" spans="1:10" ht="20.100000000000001" customHeight="1" x14ac:dyDescent="0.2">
      <c r="B109" s="186">
        <v>498</v>
      </c>
      <c r="C109" s="175" t="s">
        <v>467</v>
      </c>
      <c r="D109" s="284" t="s">
        <v>162</v>
      </c>
      <c r="E109" s="349">
        <v>11958</v>
      </c>
      <c r="F109" s="349">
        <v>11958</v>
      </c>
      <c r="G109" s="349">
        <v>11958</v>
      </c>
      <c r="H109" s="349">
        <v>11958</v>
      </c>
      <c r="I109" s="185">
        <f t="shared" si="8"/>
        <v>1</v>
      </c>
    </row>
    <row r="110" spans="1:10" ht="24" customHeight="1" x14ac:dyDescent="0.2">
      <c r="A110" s="177"/>
      <c r="B110" s="178" t="s">
        <v>468</v>
      </c>
      <c r="C110" s="175" t="s">
        <v>469</v>
      </c>
      <c r="D110" s="284" t="s">
        <v>163</v>
      </c>
      <c r="E110" s="349">
        <v>77065</v>
      </c>
      <c r="F110" s="349">
        <v>77065</v>
      </c>
      <c r="G110" s="349">
        <v>77065</v>
      </c>
      <c r="H110" s="349">
        <v>77065</v>
      </c>
      <c r="I110" s="185">
        <f t="shared" si="8"/>
        <v>1</v>
      </c>
    </row>
    <row r="111" spans="1:10" ht="23.25" customHeight="1" x14ac:dyDescent="0.2">
      <c r="A111" s="177"/>
      <c r="B111" s="645"/>
      <c r="C111" s="180" t="s">
        <v>470</v>
      </c>
      <c r="D111" s="646" t="s">
        <v>164</v>
      </c>
      <c r="E111" s="631">
        <f>E113+E114+E123+E124+E132+E137+E138</f>
        <v>458657</v>
      </c>
      <c r="F111" s="657">
        <f>F113+F114+F123+F124+F132+F137+F138</f>
        <v>402359</v>
      </c>
      <c r="G111" s="657">
        <f>G113+G114+G123+G124+G132+G137+G138</f>
        <v>402359</v>
      </c>
      <c r="H111" s="657">
        <f>H113+H114+H123+H124+H132+H137+H138</f>
        <v>470607</v>
      </c>
      <c r="I111" s="663">
        <f t="shared" si="8"/>
        <v>1.1696196680079232</v>
      </c>
    </row>
    <row r="112" spans="1:10" ht="13.5" customHeight="1" x14ac:dyDescent="0.2">
      <c r="A112" s="177"/>
      <c r="B112" s="645"/>
      <c r="C112" s="181" t="s">
        <v>471</v>
      </c>
      <c r="D112" s="646"/>
      <c r="E112" s="632"/>
      <c r="F112" s="658"/>
      <c r="G112" s="658"/>
      <c r="H112" s="658"/>
      <c r="I112" s="664" t="str">
        <f t="shared" si="8"/>
        <v xml:space="preserve">  </v>
      </c>
    </row>
    <row r="113" spans="1:10" ht="20.100000000000001" customHeight="1" x14ac:dyDescent="0.2">
      <c r="A113" s="177"/>
      <c r="B113" s="178">
        <v>467</v>
      </c>
      <c r="C113" s="184" t="s">
        <v>472</v>
      </c>
      <c r="D113" s="284" t="s">
        <v>165</v>
      </c>
      <c r="E113" s="349"/>
      <c r="F113" s="349"/>
      <c r="G113" s="349"/>
      <c r="H113" s="348"/>
      <c r="I113" s="185" t="str">
        <f t="shared" si="8"/>
        <v xml:space="preserve">  </v>
      </c>
    </row>
    <row r="114" spans="1:10" ht="20.100000000000001" customHeight="1" x14ac:dyDescent="0.2">
      <c r="A114" s="177"/>
      <c r="B114" s="645" t="s">
        <v>473</v>
      </c>
      <c r="C114" s="182" t="s">
        <v>474</v>
      </c>
      <c r="D114" s="646" t="s">
        <v>166</v>
      </c>
      <c r="E114" s="631">
        <f>E116+E117+E118+E119+E120+E121+E122</f>
        <v>203087</v>
      </c>
      <c r="F114" s="657">
        <f>F116+F117+F118+F119+F120+F121+F122</f>
        <v>160100</v>
      </c>
      <c r="G114" s="657">
        <f>G116+G117+G118+G119+G120+G121+G122</f>
        <v>160100</v>
      </c>
      <c r="H114" s="657">
        <f>H116+H117+H118+H119+H120+H121+H122</f>
        <v>150096</v>
      </c>
      <c r="I114" s="663">
        <f t="shared" si="8"/>
        <v>0.93751405371642726</v>
      </c>
      <c r="J114" s="163">
        <v>129492</v>
      </c>
    </row>
    <row r="115" spans="1:10" ht="15" customHeight="1" x14ac:dyDescent="0.2">
      <c r="A115" s="177"/>
      <c r="B115" s="645"/>
      <c r="C115" s="183" t="s">
        <v>475</v>
      </c>
      <c r="D115" s="646"/>
      <c r="E115" s="632"/>
      <c r="F115" s="658"/>
      <c r="G115" s="658"/>
      <c r="H115" s="658"/>
      <c r="I115" s="664" t="str">
        <f t="shared" si="8"/>
        <v xml:space="preserve">  </v>
      </c>
    </row>
    <row r="116" spans="1:10" ht="25.5" customHeight="1" x14ac:dyDescent="0.2">
      <c r="A116" s="177"/>
      <c r="B116" s="178" t="s">
        <v>476</v>
      </c>
      <c r="C116" s="184" t="s">
        <v>477</v>
      </c>
      <c r="D116" s="284" t="s">
        <v>167</v>
      </c>
      <c r="E116" s="349"/>
      <c r="F116" s="349"/>
      <c r="G116" s="349"/>
      <c r="H116" s="348"/>
      <c r="I116" s="185" t="str">
        <f t="shared" si="8"/>
        <v xml:space="preserve">  </v>
      </c>
    </row>
    <row r="117" spans="1:10" ht="25.5" customHeight="1" x14ac:dyDescent="0.2">
      <c r="B117" s="186" t="s">
        <v>476</v>
      </c>
      <c r="C117" s="184" t="s">
        <v>478</v>
      </c>
      <c r="D117" s="284" t="s">
        <v>168</v>
      </c>
      <c r="E117" s="349"/>
      <c r="F117" s="349"/>
      <c r="G117" s="349"/>
      <c r="H117" s="348"/>
      <c r="I117" s="185" t="str">
        <f t="shared" si="8"/>
        <v xml:space="preserve">  </v>
      </c>
    </row>
    <row r="118" spans="1:10" ht="25.5" customHeight="1" x14ac:dyDescent="0.2">
      <c r="B118" s="186" t="s">
        <v>479</v>
      </c>
      <c r="C118" s="184" t="s">
        <v>480</v>
      </c>
      <c r="D118" s="284" t="s">
        <v>169</v>
      </c>
      <c r="E118" s="349">
        <v>14293</v>
      </c>
      <c r="F118" s="349"/>
      <c r="G118" s="349"/>
      <c r="H118" s="348">
        <v>5944</v>
      </c>
      <c r="I118" s="185" t="str">
        <f t="shared" si="8"/>
        <v xml:space="preserve">  </v>
      </c>
    </row>
    <row r="119" spans="1:10" ht="24.75" customHeight="1" x14ac:dyDescent="0.2">
      <c r="B119" s="186" t="s">
        <v>481</v>
      </c>
      <c r="C119" s="184" t="s">
        <v>482</v>
      </c>
      <c r="D119" s="284" t="s">
        <v>170</v>
      </c>
      <c r="E119" s="349">
        <v>66309</v>
      </c>
      <c r="F119" s="349">
        <v>45100</v>
      </c>
      <c r="G119" s="349">
        <v>45100</v>
      </c>
      <c r="H119" s="348">
        <v>20604</v>
      </c>
      <c r="I119" s="185">
        <f t="shared" si="8"/>
        <v>0.45685144124168514</v>
      </c>
    </row>
    <row r="120" spans="1:10" ht="24.75" customHeight="1" x14ac:dyDescent="0.2">
      <c r="B120" s="186" t="s">
        <v>483</v>
      </c>
      <c r="C120" s="184" t="s">
        <v>484</v>
      </c>
      <c r="D120" s="284" t="s">
        <v>171</v>
      </c>
      <c r="E120" s="349">
        <v>122485</v>
      </c>
      <c r="F120" s="349">
        <v>115000</v>
      </c>
      <c r="G120" s="349">
        <v>115000</v>
      </c>
      <c r="H120" s="348">
        <v>123548</v>
      </c>
      <c r="I120" s="185">
        <f t="shared" si="8"/>
        <v>1.0743304347826086</v>
      </c>
      <c r="J120" s="163">
        <v>13548</v>
      </c>
    </row>
    <row r="121" spans="1:10" ht="20.100000000000001" customHeight="1" x14ac:dyDescent="0.2">
      <c r="B121" s="186">
        <v>426</v>
      </c>
      <c r="C121" s="184" t="s">
        <v>485</v>
      </c>
      <c r="D121" s="284" t="s">
        <v>172</v>
      </c>
      <c r="E121" s="349"/>
      <c r="F121" s="349"/>
      <c r="G121" s="349"/>
      <c r="H121" s="348"/>
      <c r="I121" s="185" t="str">
        <f t="shared" si="8"/>
        <v xml:space="preserve">  </v>
      </c>
    </row>
    <row r="122" spans="1:10" ht="20.100000000000001" customHeight="1" x14ac:dyDescent="0.2">
      <c r="B122" s="186">
        <v>428</v>
      </c>
      <c r="C122" s="184" t="s">
        <v>486</v>
      </c>
      <c r="D122" s="284" t="s">
        <v>173</v>
      </c>
      <c r="E122" s="349"/>
      <c r="F122" s="349"/>
      <c r="G122" s="349"/>
      <c r="H122" s="348"/>
      <c r="I122" s="185" t="str">
        <f t="shared" si="8"/>
        <v xml:space="preserve">  </v>
      </c>
    </row>
    <row r="123" spans="1:10" ht="20.100000000000001" customHeight="1" x14ac:dyDescent="0.2">
      <c r="B123" s="186">
        <v>430</v>
      </c>
      <c r="C123" s="184" t="s">
        <v>487</v>
      </c>
      <c r="D123" s="284" t="s">
        <v>174</v>
      </c>
      <c r="E123" s="349">
        <v>14533</v>
      </c>
      <c r="F123" s="349">
        <v>14200</v>
      </c>
      <c r="G123" s="349">
        <v>14200</v>
      </c>
      <c r="H123" s="348">
        <v>13150</v>
      </c>
      <c r="I123" s="185">
        <f t="shared" si="8"/>
        <v>0.926056338028169</v>
      </c>
      <c r="J123" s="163">
        <v>13150</v>
      </c>
    </row>
    <row r="124" spans="1:10" ht="20.100000000000001" customHeight="1" x14ac:dyDescent="0.2">
      <c r="A124" s="177"/>
      <c r="B124" s="645" t="s">
        <v>488</v>
      </c>
      <c r="C124" s="182" t="s">
        <v>489</v>
      </c>
      <c r="D124" s="646" t="s">
        <v>175</v>
      </c>
      <c r="E124" s="631">
        <f>E126+E127+E128+E129+E130+E131</f>
        <v>78297</v>
      </c>
      <c r="F124" s="631">
        <f t="shared" ref="F124" si="11">F126+F127+F128+F129+F130+F131</f>
        <v>97559</v>
      </c>
      <c r="G124" s="631">
        <f t="shared" ref="G124" si="12">G126+G127+G128+G129+G130+G131</f>
        <v>97559</v>
      </c>
      <c r="H124" s="631">
        <f t="shared" ref="H124" si="13">H126+H127+H128+H129+H130+H131</f>
        <v>130248</v>
      </c>
      <c r="I124" s="663">
        <f t="shared" si="8"/>
        <v>1.3350690351479617</v>
      </c>
      <c r="J124" s="163">
        <f>143398-13150</f>
        <v>130248</v>
      </c>
    </row>
    <row r="125" spans="1:10" ht="12.75" customHeight="1" x14ac:dyDescent="0.2">
      <c r="A125" s="177"/>
      <c r="B125" s="645"/>
      <c r="C125" s="183" t="s">
        <v>490</v>
      </c>
      <c r="D125" s="646"/>
      <c r="E125" s="632"/>
      <c r="F125" s="632"/>
      <c r="G125" s="632"/>
      <c r="H125" s="632"/>
      <c r="I125" s="664" t="str">
        <f t="shared" si="8"/>
        <v xml:space="preserve">  </v>
      </c>
    </row>
    <row r="126" spans="1:10" ht="24.75" customHeight="1" x14ac:dyDescent="0.2">
      <c r="B126" s="186" t="s">
        <v>491</v>
      </c>
      <c r="C126" s="184" t="s">
        <v>492</v>
      </c>
      <c r="D126" s="284" t="s">
        <v>176</v>
      </c>
      <c r="E126" s="349"/>
      <c r="F126" s="349"/>
      <c r="G126" s="349"/>
      <c r="H126" s="348"/>
      <c r="I126" s="185" t="str">
        <f t="shared" si="8"/>
        <v xml:space="preserve">  </v>
      </c>
    </row>
    <row r="127" spans="1:10" ht="24.75" customHeight="1" x14ac:dyDescent="0.2">
      <c r="B127" s="186" t="s">
        <v>493</v>
      </c>
      <c r="C127" s="184" t="s">
        <v>494</v>
      </c>
      <c r="D127" s="284" t="s">
        <v>177</v>
      </c>
      <c r="E127" s="349"/>
      <c r="F127" s="349"/>
      <c r="G127" s="349"/>
      <c r="H127" s="348"/>
      <c r="I127" s="185" t="str">
        <f t="shared" si="8"/>
        <v xml:space="preserve">  </v>
      </c>
    </row>
    <row r="128" spans="1:10" ht="20.100000000000001" customHeight="1" x14ac:dyDescent="0.2">
      <c r="B128" s="186">
        <v>435</v>
      </c>
      <c r="C128" s="184" t="s">
        <v>495</v>
      </c>
      <c r="D128" s="284" t="s">
        <v>178</v>
      </c>
      <c r="E128" s="349">
        <v>66038</v>
      </c>
      <c r="F128" s="349">
        <v>85300</v>
      </c>
      <c r="G128" s="349">
        <v>85300</v>
      </c>
      <c r="H128" s="348">
        <v>117989</v>
      </c>
      <c r="I128" s="185">
        <f t="shared" si="8"/>
        <v>1.3832239155920281</v>
      </c>
      <c r="J128" s="163">
        <v>117989</v>
      </c>
    </row>
    <row r="129" spans="1:11" ht="20.100000000000001" customHeight="1" x14ac:dyDescent="0.2">
      <c r="B129" s="186">
        <v>436</v>
      </c>
      <c r="C129" s="184" t="s">
        <v>496</v>
      </c>
      <c r="D129" s="284" t="s">
        <v>179</v>
      </c>
      <c r="E129" s="349"/>
      <c r="F129" s="349"/>
      <c r="G129" s="349"/>
      <c r="H129" s="348"/>
      <c r="I129" s="185" t="str">
        <f t="shared" si="8"/>
        <v xml:space="preserve">  </v>
      </c>
    </row>
    <row r="130" spans="1:11" ht="20.100000000000001" customHeight="1" x14ac:dyDescent="0.2">
      <c r="B130" s="186" t="s">
        <v>497</v>
      </c>
      <c r="C130" s="184" t="s">
        <v>498</v>
      </c>
      <c r="D130" s="284" t="s">
        <v>180</v>
      </c>
      <c r="E130" s="349"/>
      <c r="F130" s="349"/>
      <c r="G130" s="349"/>
      <c r="H130" s="348"/>
      <c r="I130" s="185" t="str">
        <f t="shared" si="8"/>
        <v xml:space="preserve">  </v>
      </c>
    </row>
    <row r="131" spans="1:11" ht="20.100000000000001" customHeight="1" x14ac:dyDescent="0.2">
      <c r="B131" s="186" t="s">
        <v>497</v>
      </c>
      <c r="C131" s="184" t="s">
        <v>499</v>
      </c>
      <c r="D131" s="284" t="s">
        <v>181</v>
      </c>
      <c r="E131" s="349">
        <v>12259</v>
      </c>
      <c r="F131" s="349">
        <v>12259</v>
      </c>
      <c r="G131" s="349">
        <v>12259</v>
      </c>
      <c r="H131" s="349">
        <v>12259</v>
      </c>
      <c r="I131" s="185">
        <f t="shared" si="8"/>
        <v>1</v>
      </c>
      <c r="J131" s="163">
        <v>12259</v>
      </c>
    </row>
    <row r="132" spans="1:11" ht="20.100000000000001" customHeight="1" x14ac:dyDescent="0.2">
      <c r="A132" s="177"/>
      <c r="B132" s="645" t="s">
        <v>500</v>
      </c>
      <c r="C132" s="182" t="s">
        <v>501</v>
      </c>
      <c r="D132" s="646" t="s">
        <v>182</v>
      </c>
      <c r="E132" s="631">
        <f>E134+E135+E136</f>
        <v>162740</v>
      </c>
      <c r="F132" s="631">
        <f t="shared" ref="F132:G132" si="14">F134+F135+F136</f>
        <v>130500</v>
      </c>
      <c r="G132" s="631">
        <f t="shared" si="14"/>
        <v>130500</v>
      </c>
      <c r="H132" s="631">
        <f t="shared" ref="H132" si="15">H134+H135+H136</f>
        <v>177113</v>
      </c>
      <c r="I132" s="665">
        <f t="shared" si="8"/>
        <v>1.3571877394636016</v>
      </c>
    </row>
    <row r="133" spans="1:11" ht="15.75" customHeight="1" x14ac:dyDescent="0.2">
      <c r="A133" s="177"/>
      <c r="B133" s="645"/>
      <c r="C133" s="183" t="s">
        <v>502</v>
      </c>
      <c r="D133" s="646"/>
      <c r="E133" s="632"/>
      <c r="F133" s="632"/>
      <c r="G133" s="632"/>
      <c r="H133" s="632"/>
      <c r="I133" s="666" t="str">
        <f t="shared" si="8"/>
        <v xml:space="preserve">  </v>
      </c>
    </row>
    <row r="134" spans="1:11" ht="20.100000000000001" customHeight="1" x14ac:dyDescent="0.2">
      <c r="B134" s="186" t="s">
        <v>503</v>
      </c>
      <c r="C134" s="184" t="s">
        <v>504</v>
      </c>
      <c r="D134" s="284" t="s">
        <v>183</v>
      </c>
      <c r="E134" s="349">
        <v>117302</v>
      </c>
      <c r="F134" s="349">
        <v>83000</v>
      </c>
      <c r="G134" s="349">
        <v>83000</v>
      </c>
      <c r="H134" s="348">
        <v>131082</v>
      </c>
      <c r="I134" s="185">
        <f t="shared" si="8"/>
        <v>1.5793012048192772</v>
      </c>
      <c r="J134" s="163">
        <f>447+44981+89678</f>
        <v>135106</v>
      </c>
    </row>
    <row r="135" spans="1:11" ht="24.75" customHeight="1" x14ac:dyDescent="0.2">
      <c r="B135" s="186" t="s">
        <v>505</v>
      </c>
      <c r="C135" s="184" t="s">
        <v>506</v>
      </c>
      <c r="D135" s="284" t="s">
        <v>184</v>
      </c>
      <c r="E135" s="349">
        <v>44812</v>
      </c>
      <c r="F135" s="349">
        <v>47000</v>
      </c>
      <c r="G135" s="349">
        <v>47000</v>
      </c>
      <c r="H135" s="348">
        <v>45401</v>
      </c>
      <c r="I135" s="185">
        <f t="shared" si="8"/>
        <v>0.96597872340425528</v>
      </c>
      <c r="J135" s="163">
        <f>1740+43661</f>
        <v>45401</v>
      </c>
    </row>
    <row r="136" spans="1:11" ht="20.100000000000001" customHeight="1" x14ac:dyDescent="0.2">
      <c r="B136" s="186">
        <v>481</v>
      </c>
      <c r="C136" s="184" t="s">
        <v>507</v>
      </c>
      <c r="D136" s="284" t="s">
        <v>185</v>
      </c>
      <c r="E136" s="349">
        <v>626</v>
      </c>
      <c r="F136" s="349">
        <v>500</v>
      </c>
      <c r="G136" s="349">
        <v>500</v>
      </c>
      <c r="H136" s="348">
        <v>630</v>
      </c>
      <c r="I136" s="185">
        <f t="shared" si="8"/>
        <v>1.26</v>
      </c>
    </row>
    <row r="137" spans="1:11" ht="36.75" customHeight="1" x14ac:dyDescent="0.2">
      <c r="B137" s="186">
        <v>427</v>
      </c>
      <c r="C137" s="184" t="s">
        <v>508</v>
      </c>
      <c r="D137" s="284" t="s">
        <v>186</v>
      </c>
      <c r="E137" s="349"/>
      <c r="F137" s="349"/>
      <c r="G137" s="349"/>
      <c r="H137" s="348"/>
      <c r="I137" s="185" t="str">
        <f t="shared" ref="I137:I143" si="16">IFERROR(H137/G137,"  ")</f>
        <v xml:space="preserve">  </v>
      </c>
    </row>
    <row r="138" spans="1:11" ht="36.75" customHeight="1" x14ac:dyDescent="0.2">
      <c r="A138" s="177"/>
      <c r="B138" s="178" t="s">
        <v>509</v>
      </c>
      <c r="C138" s="184" t="s">
        <v>510</v>
      </c>
      <c r="D138" s="284" t="s">
        <v>187</v>
      </c>
      <c r="E138" s="349"/>
      <c r="F138" s="349"/>
      <c r="G138" s="349"/>
      <c r="H138" s="348"/>
      <c r="I138" s="185"/>
    </row>
    <row r="139" spans="1:11" ht="20.100000000000001" customHeight="1" x14ac:dyDescent="0.2">
      <c r="A139" s="177"/>
      <c r="B139" s="645"/>
      <c r="C139" s="180" t="s">
        <v>511</v>
      </c>
      <c r="D139" s="646" t="s">
        <v>188</v>
      </c>
      <c r="E139" s="633"/>
      <c r="F139" s="647"/>
      <c r="G139" s="647"/>
      <c r="H139" s="649"/>
      <c r="I139" s="663" t="str">
        <f t="shared" si="16"/>
        <v xml:space="preserve">  </v>
      </c>
    </row>
    <row r="140" spans="1:11" ht="23.25" customHeight="1" x14ac:dyDescent="0.2">
      <c r="A140" s="177"/>
      <c r="B140" s="645"/>
      <c r="C140" s="181" t="s">
        <v>512</v>
      </c>
      <c r="D140" s="646"/>
      <c r="E140" s="634"/>
      <c r="F140" s="648"/>
      <c r="G140" s="648"/>
      <c r="H140" s="650"/>
      <c r="I140" s="664" t="str">
        <f t="shared" si="16"/>
        <v xml:space="preserve">  </v>
      </c>
    </row>
    <row r="141" spans="1:11" ht="20.100000000000001" customHeight="1" x14ac:dyDescent="0.2">
      <c r="A141" s="177"/>
      <c r="B141" s="645"/>
      <c r="C141" s="180" t="s">
        <v>513</v>
      </c>
      <c r="D141" s="646" t="s">
        <v>189</v>
      </c>
      <c r="E141" s="631">
        <f>E77+E92+E109+E110+E111-E139</f>
        <v>938155</v>
      </c>
      <c r="F141" s="649">
        <f t="shared" ref="F141" si="17">F77+F92+F109+F110+F111-F139</f>
        <v>928574</v>
      </c>
      <c r="G141" s="649">
        <f t="shared" ref="G141:H141" si="18">G77+G92+G109+G110+G111-G139</f>
        <v>928574</v>
      </c>
      <c r="H141" s="661">
        <f t="shared" si="18"/>
        <v>1008890</v>
      </c>
      <c r="I141" s="663">
        <f t="shared" si="16"/>
        <v>1.0864939143245449</v>
      </c>
      <c r="J141" s="188"/>
      <c r="K141" s="165"/>
    </row>
    <row r="142" spans="1:11" ht="14.25" customHeight="1" x14ac:dyDescent="0.2">
      <c r="A142" s="177"/>
      <c r="B142" s="645"/>
      <c r="C142" s="181" t="s">
        <v>514</v>
      </c>
      <c r="D142" s="646"/>
      <c r="E142" s="632"/>
      <c r="F142" s="650"/>
      <c r="G142" s="650"/>
      <c r="H142" s="662"/>
      <c r="I142" s="664" t="str">
        <f t="shared" si="16"/>
        <v xml:space="preserve">  </v>
      </c>
    </row>
    <row r="143" spans="1:11" ht="20.100000000000001" customHeight="1" thickBot="1" x14ac:dyDescent="0.25">
      <c r="A143" s="177"/>
      <c r="B143" s="189">
        <v>89</v>
      </c>
      <c r="C143" s="190" t="s">
        <v>515</v>
      </c>
      <c r="D143" s="283" t="s">
        <v>190</v>
      </c>
      <c r="E143" s="350">
        <v>896371</v>
      </c>
      <c r="F143" s="349">
        <v>896371</v>
      </c>
      <c r="G143" s="349">
        <v>896371</v>
      </c>
      <c r="H143" s="349">
        <v>896371</v>
      </c>
      <c r="I143" s="191">
        <f t="shared" si="16"/>
        <v>1</v>
      </c>
    </row>
    <row r="145" spans="2:2" x14ac:dyDescent="0.2">
      <c r="B145" s="163" t="s">
        <v>574</v>
      </c>
    </row>
  </sheetData>
  <mergeCells count="134">
    <mergeCell ref="I124:I125"/>
    <mergeCell ref="I132:I133"/>
    <mergeCell ref="I139:I140"/>
    <mergeCell ref="I141:I142"/>
    <mergeCell ref="I77:I78"/>
    <mergeCell ref="I92:I93"/>
    <mergeCell ref="I94:I95"/>
    <mergeCell ref="I99:I100"/>
    <mergeCell ref="I111:I112"/>
    <mergeCell ref="I114:I115"/>
    <mergeCell ref="I18:I19"/>
    <mergeCell ref="I28:I29"/>
    <mergeCell ref="I41:I42"/>
    <mergeCell ref="I50:I51"/>
    <mergeCell ref="I57:I58"/>
    <mergeCell ref="I62:I63"/>
    <mergeCell ref="E4:E5"/>
    <mergeCell ref="F4:F5"/>
    <mergeCell ref="G4:H4"/>
    <mergeCell ref="I4:I5"/>
    <mergeCell ref="I9:I10"/>
    <mergeCell ref="I11:I12"/>
    <mergeCell ref="H9:H10"/>
    <mergeCell ref="B141:B142"/>
    <mergeCell ref="D141:D142"/>
    <mergeCell ref="E141:E142"/>
    <mergeCell ref="F141:F142"/>
    <mergeCell ref="G141:G142"/>
    <mergeCell ref="H141:H142"/>
    <mergeCell ref="B139:B140"/>
    <mergeCell ref="D139:D140"/>
    <mergeCell ref="E139:E140"/>
    <mergeCell ref="F139:F140"/>
    <mergeCell ref="G139:G140"/>
    <mergeCell ref="H139:H140"/>
    <mergeCell ref="B132:B133"/>
    <mergeCell ref="D132:D133"/>
    <mergeCell ref="E132:E133"/>
    <mergeCell ref="F132:F133"/>
    <mergeCell ref="G132:G133"/>
    <mergeCell ref="H132:H133"/>
    <mergeCell ref="B124:B125"/>
    <mergeCell ref="D124:D125"/>
    <mergeCell ref="E124:E125"/>
    <mergeCell ref="F124:F125"/>
    <mergeCell ref="G124:G125"/>
    <mergeCell ref="H124:H125"/>
    <mergeCell ref="B114:B115"/>
    <mergeCell ref="D114:D115"/>
    <mergeCell ref="E114:E115"/>
    <mergeCell ref="F114:F115"/>
    <mergeCell ref="G114:G115"/>
    <mergeCell ref="H114:H115"/>
    <mergeCell ref="B111:B112"/>
    <mergeCell ref="D111:D112"/>
    <mergeCell ref="E111:E112"/>
    <mergeCell ref="F111:F112"/>
    <mergeCell ref="G111:G112"/>
    <mergeCell ref="H111:H112"/>
    <mergeCell ref="B99:B100"/>
    <mergeCell ref="D99:D100"/>
    <mergeCell ref="E99:E100"/>
    <mergeCell ref="F99:F100"/>
    <mergeCell ref="G99:G100"/>
    <mergeCell ref="H99:H100"/>
    <mergeCell ref="B94:B95"/>
    <mergeCell ref="D94:D95"/>
    <mergeCell ref="E94:E95"/>
    <mergeCell ref="F94:F95"/>
    <mergeCell ref="G94:G95"/>
    <mergeCell ref="H94:H95"/>
    <mergeCell ref="B92:B93"/>
    <mergeCell ref="D92:D93"/>
    <mergeCell ref="E92:E93"/>
    <mergeCell ref="F92:F93"/>
    <mergeCell ref="G92:G93"/>
    <mergeCell ref="H92:H93"/>
    <mergeCell ref="B77:B78"/>
    <mergeCell ref="D77:D78"/>
    <mergeCell ref="E77:E78"/>
    <mergeCell ref="F77:F78"/>
    <mergeCell ref="G77:G78"/>
    <mergeCell ref="H77:H78"/>
    <mergeCell ref="B62:B63"/>
    <mergeCell ref="D62:D63"/>
    <mergeCell ref="E62:E63"/>
    <mergeCell ref="F62:F63"/>
    <mergeCell ref="G62:G63"/>
    <mergeCell ref="H62:H63"/>
    <mergeCell ref="B57:B58"/>
    <mergeCell ref="D57:D58"/>
    <mergeCell ref="E57:E58"/>
    <mergeCell ref="F57:F58"/>
    <mergeCell ref="G57:G58"/>
    <mergeCell ref="H57:H58"/>
    <mergeCell ref="B50:B51"/>
    <mergeCell ref="D50:D51"/>
    <mergeCell ref="E50:E51"/>
    <mergeCell ref="F50:F51"/>
    <mergeCell ref="G50:G51"/>
    <mergeCell ref="H50:H51"/>
    <mergeCell ref="B41:B42"/>
    <mergeCell ref="D41:D42"/>
    <mergeCell ref="E41:E42"/>
    <mergeCell ref="F41:F42"/>
    <mergeCell ref="G41:G42"/>
    <mergeCell ref="H41:H42"/>
    <mergeCell ref="B28:B29"/>
    <mergeCell ref="D28:D29"/>
    <mergeCell ref="E28:E29"/>
    <mergeCell ref="F28:F29"/>
    <mergeCell ref="G28:G29"/>
    <mergeCell ref="H28:H29"/>
    <mergeCell ref="B18:B19"/>
    <mergeCell ref="D18:D19"/>
    <mergeCell ref="E18:E19"/>
    <mergeCell ref="F18:F19"/>
    <mergeCell ref="G18:G19"/>
    <mergeCell ref="H18:H19"/>
    <mergeCell ref="B2:I2"/>
    <mergeCell ref="B11:B12"/>
    <mergeCell ref="D11:D12"/>
    <mergeCell ref="E11:E12"/>
    <mergeCell ref="F11:F12"/>
    <mergeCell ref="G11:G12"/>
    <mergeCell ref="H11:H12"/>
    <mergeCell ref="B4:B5"/>
    <mergeCell ref="C4:C5"/>
    <mergeCell ref="D4:D5"/>
    <mergeCell ref="B9:B10"/>
    <mergeCell ref="D9:D10"/>
    <mergeCell ref="E9:E10"/>
    <mergeCell ref="F9:F10"/>
    <mergeCell ref="G9:G10"/>
  </mergeCells>
  <pageMargins left="0.11811023622047245" right="0.11811023622047245" top="0.74803149606299213" bottom="0.74803149606299213" header="0.31496062992125984" footer="0.31496062992125984"/>
  <pageSetup paperSize="9" scale="60" orientation="portrait" r:id="rId1"/>
  <ignoredErrors>
    <ignoredError sqref="D8:D143 B8:B143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153"/>
  <sheetViews>
    <sheetView showGridLines="0" topLeftCell="A31" workbookViewId="0">
      <selection activeCell="L9" sqref="L9"/>
    </sheetView>
  </sheetViews>
  <sheetFormatPr defaultRowHeight="15.75" x14ac:dyDescent="0.25"/>
  <cols>
    <col min="1" max="1" width="1.85546875" style="13" customWidth="1"/>
    <col min="2" max="2" width="59.5703125" style="13" customWidth="1"/>
    <col min="3" max="3" width="12.5703125" style="13" customWidth="1"/>
    <col min="4" max="6" width="17.85546875" style="13" customWidth="1"/>
    <col min="7" max="7" width="17.85546875" style="502" customWidth="1"/>
    <col min="8" max="8" width="16.5703125" style="163" customWidth="1"/>
    <col min="9" max="259" width="9.140625" style="13"/>
    <col min="260" max="260" width="3.42578125" style="13" customWidth="1"/>
    <col min="261" max="261" width="59.5703125" style="13" customWidth="1"/>
    <col min="262" max="262" width="12.5703125" style="13" customWidth="1"/>
    <col min="263" max="264" width="17.85546875" style="13" customWidth="1"/>
    <col min="265" max="515" width="9.140625" style="13"/>
    <col min="516" max="516" width="3.42578125" style="13" customWidth="1"/>
    <col min="517" max="517" width="59.5703125" style="13" customWidth="1"/>
    <col min="518" max="518" width="12.5703125" style="13" customWidth="1"/>
    <col min="519" max="520" width="17.85546875" style="13" customWidth="1"/>
    <col min="521" max="771" width="9.140625" style="13"/>
    <col min="772" max="772" width="3.42578125" style="13" customWidth="1"/>
    <col min="773" max="773" width="59.5703125" style="13" customWidth="1"/>
    <col min="774" max="774" width="12.5703125" style="13" customWidth="1"/>
    <col min="775" max="776" width="17.85546875" style="13" customWidth="1"/>
    <col min="777" max="1027" width="9.140625" style="13"/>
    <col min="1028" max="1028" width="3.42578125" style="13" customWidth="1"/>
    <col min="1029" max="1029" width="59.5703125" style="13" customWidth="1"/>
    <col min="1030" max="1030" width="12.5703125" style="13" customWidth="1"/>
    <col min="1031" max="1032" width="17.85546875" style="13" customWidth="1"/>
    <col min="1033" max="1283" width="9.140625" style="13"/>
    <col min="1284" max="1284" width="3.42578125" style="13" customWidth="1"/>
    <col min="1285" max="1285" width="59.5703125" style="13" customWidth="1"/>
    <col min="1286" max="1286" width="12.5703125" style="13" customWidth="1"/>
    <col min="1287" max="1288" width="17.85546875" style="13" customWidth="1"/>
    <col min="1289" max="1539" width="9.140625" style="13"/>
    <col min="1540" max="1540" width="3.42578125" style="13" customWidth="1"/>
    <col min="1541" max="1541" width="59.5703125" style="13" customWidth="1"/>
    <col min="1542" max="1542" width="12.5703125" style="13" customWidth="1"/>
    <col min="1543" max="1544" width="17.85546875" style="13" customWidth="1"/>
    <col min="1545" max="1795" width="9.140625" style="13"/>
    <col min="1796" max="1796" width="3.42578125" style="13" customWidth="1"/>
    <col min="1797" max="1797" width="59.5703125" style="13" customWidth="1"/>
    <col min="1798" max="1798" width="12.5703125" style="13" customWidth="1"/>
    <col min="1799" max="1800" width="17.85546875" style="13" customWidth="1"/>
    <col min="1801" max="2051" width="9.140625" style="13"/>
    <col min="2052" max="2052" width="3.42578125" style="13" customWidth="1"/>
    <col min="2053" max="2053" width="59.5703125" style="13" customWidth="1"/>
    <col min="2054" max="2054" width="12.5703125" style="13" customWidth="1"/>
    <col min="2055" max="2056" width="17.85546875" style="13" customWidth="1"/>
    <col min="2057" max="2307" width="9.140625" style="13"/>
    <col min="2308" max="2308" width="3.42578125" style="13" customWidth="1"/>
    <col min="2309" max="2309" width="59.5703125" style="13" customWidth="1"/>
    <col min="2310" max="2310" width="12.5703125" style="13" customWidth="1"/>
    <col min="2311" max="2312" width="17.85546875" style="13" customWidth="1"/>
    <col min="2313" max="2563" width="9.140625" style="13"/>
    <col min="2564" max="2564" width="3.42578125" style="13" customWidth="1"/>
    <col min="2565" max="2565" width="59.5703125" style="13" customWidth="1"/>
    <col min="2566" max="2566" width="12.5703125" style="13" customWidth="1"/>
    <col min="2567" max="2568" width="17.85546875" style="13" customWidth="1"/>
    <col min="2569" max="2819" width="9.140625" style="13"/>
    <col min="2820" max="2820" width="3.42578125" style="13" customWidth="1"/>
    <col min="2821" max="2821" width="59.5703125" style="13" customWidth="1"/>
    <col min="2822" max="2822" width="12.5703125" style="13" customWidth="1"/>
    <col min="2823" max="2824" width="17.85546875" style="13" customWidth="1"/>
    <col min="2825" max="3075" width="9.140625" style="13"/>
    <col min="3076" max="3076" width="3.42578125" style="13" customWidth="1"/>
    <col min="3077" max="3077" width="59.5703125" style="13" customWidth="1"/>
    <col min="3078" max="3078" width="12.5703125" style="13" customWidth="1"/>
    <col min="3079" max="3080" width="17.85546875" style="13" customWidth="1"/>
    <col min="3081" max="3331" width="9.140625" style="13"/>
    <col min="3332" max="3332" width="3.42578125" style="13" customWidth="1"/>
    <col min="3333" max="3333" width="59.5703125" style="13" customWidth="1"/>
    <col min="3334" max="3334" width="12.5703125" style="13" customWidth="1"/>
    <col min="3335" max="3336" width="17.85546875" style="13" customWidth="1"/>
    <col min="3337" max="3587" width="9.140625" style="13"/>
    <col min="3588" max="3588" width="3.42578125" style="13" customWidth="1"/>
    <col min="3589" max="3589" width="59.5703125" style="13" customWidth="1"/>
    <col min="3590" max="3590" width="12.5703125" style="13" customWidth="1"/>
    <col min="3591" max="3592" width="17.85546875" style="13" customWidth="1"/>
    <col min="3593" max="3843" width="9.140625" style="13"/>
    <col min="3844" max="3844" width="3.42578125" style="13" customWidth="1"/>
    <col min="3845" max="3845" width="59.5703125" style="13" customWidth="1"/>
    <col min="3846" max="3846" width="12.5703125" style="13" customWidth="1"/>
    <col min="3847" max="3848" width="17.85546875" style="13" customWidth="1"/>
    <col min="3849" max="4099" width="9.140625" style="13"/>
    <col min="4100" max="4100" width="3.42578125" style="13" customWidth="1"/>
    <col min="4101" max="4101" width="59.5703125" style="13" customWidth="1"/>
    <col min="4102" max="4102" width="12.5703125" style="13" customWidth="1"/>
    <col min="4103" max="4104" width="17.85546875" style="13" customWidth="1"/>
    <col min="4105" max="4355" width="9.140625" style="13"/>
    <col min="4356" max="4356" width="3.42578125" style="13" customWidth="1"/>
    <col min="4357" max="4357" width="59.5703125" style="13" customWidth="1"/>
    <col min="4358" max="4358" width="12.5703125" style="13" customWidth="1"/>
    <col min="4359" max="4360" width="17.85546875" style="13" customWidth="1"/>
    <col min="4361" max="4611" width="9.140625" style="13"/>
    <col min="4612" max="4612" width="3.42578125" style="13" customWidth="1"/>
    <col min="4613" max="4613" width="59.5703125" style="13" customWidth="1"/>
    <col min="4614" max="4614" width="12.5703125" style="13" customWidth="1"/>
    <col min="4615" max="4616" width="17.85546875" style="13" customWidth="1"/>
    <col min="4617" max="4867" width="9.140625" style="13"/>
    <col min="4868" max="4868" width="3.42578125" style="13" customWidth="1"/>
    <col min="4869" max="4869" width="59.5703125" style="13" customWidth="1"/>
    <col min="4870" max="4870" width="12.5703125" style="13" customWidth="1"/>
    <col min="4871" max="4872" width="17.85546875" style="13" customWidth="1"/>
    <col min="4873" max="5123" width="9.140625" style="13"/>
    <col min="5124" max="5124" width="3.42578125" style="13" customWidth="1"/>
    <col min="5125" max="5125" width="59.5703125" style="13" customWidth="1"/>
    <col min="5126" max="5126" width="12.5703125" style="13" customWidth="1"/>
    <col min="5127" max="5128" width="17.85546875" style="13" customWidth="1"/>
    <col min="5129" max="5379" width="9.140625" style="13"/>
    <col min="5380" max="5380" width="3.42578125" style="13" customWidth="1"/>
    <col min="5381" max="5381" width="59.5703125" style="13" customWidth="1"/>
    <col min="5382" max="5382" width="12.5703125" style="13" customWidth="1"/>
    <col min="5383" max="5384" width="17.85546875" style="13" customWidth="1"/>
    <col min="5385" max="5635" width="9.140625" style="13"/>
    <col min="5636" max="5636" width="3.42578125" style="13" customWidth="1"/>
    <col min="5637" max="5637" width="59.5703125" style="13" customWidth="1"/>
    <col min="5638" max="5638" width="12.5703125" style="13" customWidth="1"/>
    <col min="5639" max="5640" width="17.85546875" style="13" customWidth="1"/>
    <col min="5641" max="5891" width="9.140625" style="13"/>
    <col min="5892" max="5892" width="3.42578125" style="13" customWidth="1"/>
    <col min="5893" max="5893" width="59.5703125" style="13" customWidth="1"/>
    <col min="5894" max="5894" width="12.5703125" style="13" customWidth="1"/>
    <col min="5895" max="5896" width="17.85546875" style="13" customWidth="1"/>
    <col min="5897" max="6147" width="9.140625" style="13"/>
    <col min="6148" max="6148" width="3.42578125" style="13" customWidth="1"/>
    <col min="6149" max="6149" width="59.5703125" style="13" customWidth="1"/>
    <col min="6150" max="6150" width="12.5703125" style="13" customWidth="1"/>
    <col min="6151" max="6152" width="17.85546875" style="13" customWidth="1"/>
    <col min="6153" max="6403" width="9.140625" style="13"/>
    <col min="6404" max="6404" width="3.42578125" style="13" customWidth="1"/>
    <col min="6405" max="6405" width="59.5703125" style="13" customWidth="1"/>
    <col min="6406" max="6406" width="12.5703125" style="13" customWidth="1"/>
    <col min="6407" max="6408" width="17.85546875" style="13" customWidth="1"/>
    <col min="6409" max="6659" width="9.140625" style="13"/>
    <col min="6660" max="6660" width="3.42578125" style="13" customWidth="1"/>
    <col min="6661" max="6661" width="59.5703125" style="13" customWidth="1"/>
    <col min="6662" max="6662" width="12.5703125" style="13" customWidth="1"/>
    <col min="6663" max="6664" width="17.85546875" style="13" customWidth="1"/>
    <col min="6665" max="6915" width="9.140625" style="13"/>
    <col min="6916" max="6916" width="3.42578125" style="13" customWidth="1"/>
    <col min="6917" max="6917" width="59.5703125" style="13" customWidth="1"/>
    <col min="6918" max="6918" width="12.5703125" style="13" customWidth="1"/>
    <col min="6919" max="6920" width="17.85546875" style="13" customWidth="1"/>
    <col min="6921" max="7171" width="9.140625" style="13"/>
    <col min="7172" max="7172" width="3.42578125" style="13" customWidth="1"/>
    <col min="7173" max="7173" width="59.5703125" style="13" customWidth="1"/>
    <col min="7174" max="7174" width="12.5703125" style="13" customWidth="1"/>
    <col min="7175" max="7176" width="17.85546875" style="13" customWidth="1"/>
    <col min="7177" max="7427" width="9.140625" style="13"/>
    <col min="7428" max="7428" width="3.42578125" style="13" customWidth="1"/>
    <col min="7429" max="7429" width="59.5703125" style="13" customWidth="1"/>
    <col min="7430" max="7430" width="12.5703125" style="13" customWidth="1"/>
    <col min="7431" max="7432" width="17.85546875" style="13" customWidth="1"/>
    <col min="7433" max="7683" width="9.140625" style="13"/>
    <col min="7684" max="7684" width="3.42578125" style="13" customWidth="1"/>
    <col min="7685" max="7685" width="59.5703125" style="13" customWidth="1"/>
    <col min="7686" max="7686" width="12.5703125" style="13" customWidth="1"/>
    <col min="7687" max="7688" width="17.85546875" style="13" customWidth="1"/>
    <col min="7689" max="7939" width="9.140625" style="13"/>
    <col min="7940" max="7940" width="3.42578125" style="13" customWidth="1"/>
    <col min="7941" max="7941" width="59.5703125" style="13" customWidth="1"/>
    <col min="7942" max="7942" width="12.5703125" style="13" customWidth="1"/>
    <col min="7943" max="7944" width="17.85546875" style="13" customWidth="1"/>
    <col min="7945" max="8195" width="9.140625" style="13"/>
    <col min="8196" max="8196" width="3.42578125" style="13" customWidth="1"/>
    <col min="8197" max="8197" width="59.5703125" style="13" customWidth="1"/>
    <col min="8198" max="8198" width="12.5703125" style="13" customWidth="1"/>
    <col min="8199" max="8200" width="17.85546875" style="13" customWidth="1"/>
    <col min="8201" max="8451" width="9.140625" style="13"/>
    <col min="8452" max="8452" width="3.42578125" style="13" customWidth="1"/>
    <col min="8453" max="8453" width="59.5703125" style="13" customWidth="1"/>
    <col min="8454" max="8454" width="12.5703125" style="13" customWidth="1"/>
    <col min="8455" max="8456" width="17.85546875" style="13" customWidth="1"/>
    <col min="8457" max="8707" width="9.140625" style="13"/>
    <col min="8708" max="8708" width="3.42578125" style="13" customWidth="1"/>
    <col min="8709" max="8709" width="59.5703125" style="13" customWidth="1"/>
    <col min="8710" max="8710" width="12.5703125" style="13" customWidth="1"/>
    <col min="8711" max="8712" width="17.85546875" style="13" customWidth="1"/>
    <col min="8713" max="8963" width="9.140625" style="13"/>
    <col min="8964" max="8964" width="3.42578125" style="13" customWidth="1"/>
    <col min="8965" max="8965" width="59.5703125" style="13" customWidth="1"/>
    <col min="8966" max="8966" width="12.5703125" style="13" customWidth="1"/>
    <col min="8967" max="8968" width="17.85546875" style="13" customWidth="1"/>
    <col min="8969" max="9219" width="9.140625" style="13"/>
    <col min="9220" max="9220" width="3.42578125" style="13" customWidth="1"/>
    <col min="9221" max="9221" width="59.5703125" style="13" customWidth="1"/>
    <col min="9222" max="9222" width="12.5703125" style="13" customWidth="1"/>
    <col min="9223" max="9224" width="17.85546875" style="13" customWidth="1"/>
    <col min="9225" max="9475" width="9.140625" style="13"/>
    <col min="9476" max="9476" width="3.42578125" style="13" customWidth="1"/>
    <col min="9477" max="9477" width="59.5703125" style="13" customWidth="1"/>
    <col min="9478" max="9478" width="12.5703125" style="13" customWidth="1"/>
    <col min="9479" max="9480" width="17.85546875" style="13" customWidth="1"/>
    <col min="9481" max="9731" width="9.140625" style="13"/>
    <col min="9732" max="9732" width="3.42578125" style="13" customWidth="1"/>
    <col min="9733" max="9733" width="59.5703125" style="13" customWidth="1"/>
    <col min="9734" max="9734" width="12.5703125" style="13" customWidth="1"/>
    <col min="9735" max="9736" width="17.85546875" style="13" customWidth="1"/>
    <col min="9737" max="9987" width="9.140625" style="13"/>
    <col min="9988" max="9988" width="3.42578125" style="13" customWidth="1"/>
    <col min="9989" max="9989" width="59.5703125" style="13" customWidth="1"/>
    <col min="9990" max="9990" width="12.5703125" style="13" customWidth="1"/>
    <col min="9991" max="9992" width="17.85546875" style="13" customWidth="1"/>
    <col min="9993" max="10243" width="9.140625" style="13"/>
    <col min="10244" max="10244" width="3.42578125" style="13" customWidth="1"/>
    <col min="10245" max="10245" width="59.5703125" style="13" customWidth="1"/>
    <col min="10246" max="10246" width="12.5703125" style="13" customWidth="1"/>
    <col min="10247" max="10248" width="17.85546875" style="13" customWidth="1"/>
    <col min="10249" max="10499" width="9.140625" style="13"/>
    <col min="10500" max="10500" width="3.42578125" style="13" customWidth="1"/>
    <col min="10501" max="10501" width="59.5703125" style="13" customWidth="1"/>
    <col min="10502" max="10502" width="12.5703125" style="13" customWidth="1"/>
    <col min="10503" max="10504" width="17.85546875" style="13" customWidth="1"/>
    <col min="10505" max="10755" width="9.140625" style="13"/>
    <col min="10756" max="10756" width="3.42578125" style="13" customWidth="1"/>
    <col min="10757" max="10757" width="59.5703125" style="13" customWidth="1"/>
    <col min="10758" max="10758" width="12.5703125" style="13" customWidth="1"/>
    <col min="10759" max="10760" width="17.85546875" style="13" customWidth="1"/>
    <col min="10761" max="11011" width="9.140625" style="13"/>
    <col min="11012" max="11012" width="3.42578125" style="13" customWidth="1"/>
    <col min="11013" max="11013" width="59.5703125" style="13" customWidth="1"/>
    <col min="11014" max="11014" width="12.5703125" style="13" customWidth="1"/>
    <col min="11015" max="11016" width="17.85546875" style="13" customWidth="1"/>
    <col min="11017" max="11267" width="9.140625" style="13"/>
    <col min="11268" max="11268" width="3.42578125" style="13" customWidth="1"/>
    <col min="11269" max="11269" width="59.5703125" style="13" customWidth="1"/>
    <col min="11270" max="11270" width="12.5703125" style="13" customWidth="1"/>
    <col min="11271" max="11272" width="17.85546875" style="13" customWidth="1"/>
    <col min="11273" max="11523" width="9.140625" style="13"/>
    <col min="11524" max="11524" width="3.42578125" style="13" customWidth="1"/>
    <col min="11525" max="11525" width="59.5703125" style="13" customWidth="1"/>
    <col min="11526" max="11526" width="12.5703125" style="13" customWidth="1"/>
    <col min="11527" max="11528" width="17.85546875" style="13" customWidth="1"/>
    <col min="11529" max="11779" width="9.140625" style="13"/>
    <col min="11780" max="11780" width="3.42578125" style="13" customWidth="1"/>
    <col min="11781" max="11781" width="59.5703125" style="13" customWidth="1"/>
    <col min="11782" max="11782" width="12.5703125" style="13" customWidth="1"/>
    <col min="11783" max="11784" width="17.85546875" style="13" customWidth="1"/>
    <col min="11785" max="12035" width="9.140625" style="13"/>
    <col min="12036" max="12036" width="3.42578125" style="13" customWidth="1"/>
    <col min="12037" max="12037" width="59.5703125" style="13" customWidth="1"/>
    <col min="12038" max="12038" width="12.5703125" style="13" customWidth="1"/>
    <col min="12039" max="12040" width="17.85546875" style="13" customWidth="1"/>
    <col min="12041" max="12291" width="9.140625" style="13"/>
    <col min="12292" max="12292" width="3.42578125" style="13" customWidth="1"/>
    <col min="12293" max="12293" width="59.5703125" style="13" customWidth="1"/>
    <col min="12294" max="12294" width="12.5703125" style="13" customWidth="1"/>
    <col min="12295" max="12296" width="17.85546875" style="13" customWidth="1"/>
    <col min="12297" max="12547" width="9.140625" style="13"/>
    <col min="12548" max="12548" width="3.42578125" style="13" customWidth="1"/>
    <col min="12549" max="12549" width="59.5703125" style="13" customWidth="1"/>
    <col min="12550" max="12550" width="12.5703125" style="13" customWidth="1"/>
    <col min="12551" max="12552" width="17.85546875" style="13" customWidth="1"/>
    <col min="12553" max="12803" width="9.140625" style="13"/>
    <col min="12804" max="12804" width="3.42578125" style="13" customWidth="1"/>
    <col min="12805" max="12805" width="59.5703125" style="13" customWidth="1"/>
    <col min="12806" max="12806" width="12.5703125" style="13" customWidth="1"/>
    <col min="12807" max="12808" width="17.85546875" style="13" customWidth="1"/>
    <col min="12809" max="13059" width="9.140625" style="13"/>
    <col min="13060" max="13060" width="3.42578125" style="13" customWidth="1"/>
    <col min="13061" max="13061" width="59.5703125" style="13" customWidth="1"/>
    <col min="13062" max="13062" width="12.5703125" style="13" customWidth="1"/>
    <col min="13063" max="13064" width="17.85546875" style="13" customWidth="1"/>
    <col min="13065" max="13315" width="9.140625" style="13"/>
    <col min="13316" max="13316" width="3.42578125" style="13" customWidth="1"/>
    <col min="13317" max="13317" width="59.5703125" style="13" customWidth="1"/>
    <col min="13318" max="13318" width="12.5703125" style="13" customWidth="1"/>
    <col min="13319" max="13320" width="17.85546875" style="13" customWidth="1"/>
    <col min="13321" max="13571" width="9.140625" style="13"/>
    <col min="13572" max="13572" width="3.42578125" style="13" customWidth="1"/>
    <col min="13573" max="13573" width="59.5703125" style="13" customWidth="1"/>
    <col min="13574" max="13574" width="12.5703125" style="13" customWidth="1"/>
    <col min="13575" max="13576" width="17.85546875" style="13" customWidth="1"/>
    <col min="13577" max="13827" width="9.140625" style="13"/>
    <col min="13828" max="13828" width="3.42578125" style="13" customWidth="1"/>
    <col min="13829" max="13829" width="59.5703125" style="13" customWidth="1"/>
    <col min="13830" max="13830" width="12.5703125" style="13" customWidth="1"/>
    <col min="13831" max="13832" width="17.85546875" style="13" customWidth="1"/>
    <col min="13833" max="14083" width="9.140625" style="13"/>
    <col min="14084" max="14084" width="3.42578125" style="13" customWidth="1"/>
    <col min="14085" max="14085" width="59.5703125" style="13" customWidth="1"/>
    <col min="14086" max="14086" width="12.5703125" style="13" customWidth="1"/>
    <col min="14087" max="14088" width="17.85546875" style="13" customWidth="1"/>
    <col min="14089" max="14339" width="9.140625" style="13"/>
    <col min="14340" max="14340" width="3.42578125" style="13" customWidth="1"/>
    <col min="14341" max="14341" width="59.5703125" style="13" customWidth="1"/>
    <col min="14342" max="14342" width="12.5703125" style="13" customWidth="1"/>
    <col min="14343" max="14344" width="17.85546875" style="13" customWidth="1"/>
    <col min="14345" max="14595" width="9.140625" style="13"/>
    <col min="14596" max="14596" width="3.42578125" style="13" customWidth="1"/>
    <col min="14597" max="14597" width="59.5703125" style="13" customWidth="1"/>
    <col min="14598" max="14598" width="12.5703125" style="13" customWidth="1"/>
    <col min="14599" max="14600" width="17.85546875" style="13" customWidth="1"/>
    <col min="14601" max="14851" width="9.140625" style="13"/>
    <col min="14852" max="14852" width="3.42578125" style="13" customWidth="1"/>
    <col min="14853" max="14853" width="59.5703125" style="13" customWidth="1"/>
    <col min="14854" max="14854" width="12.5703125" style="13" customWidth="1"/>
    <col min="14855" max="14856" width="17.85546875" style="13" customWidth="1"/>
    <col min="14857" max="15107" width="9.140625" style="13"/>
    <col min="15108" max="15108" width="3.42578125" style="13" customWidth="1"/>
    <col min="15109" max="15109" width="59.5703125" style="13" customWidth="1"/>
    <col min="15110" max="15110" width="12.5703125" style="13" customWidth="1"/>
    <col min="15111" max="15112" width="17.85546875" style="13" customWidth="1"/>
    <col min="15113" max="15363" width="9.140625" style="13"/>
    <col min="15364" max="15364" width="3.42578125" style="13" customWidth="1"/>
    <col min="15365" max="15365" width="59.5703125" style="13" customWidth="1"/>
    <col min="15366" max="15366" width="12.5703125" style="13" customWidth="1"/>
    <col min="15367" max="15368" width="17.85546875" style="13" customWidth="1"/>
    <col min="15369" max="15619" width="9.140625" style="13"/>
    <col min="15620" max="15620" width="3.42578125" style="13" customWidth="1"/>
    <col min="15621" max="15621" width="59.5703125" style="13" customWidth="1"/>
    <col min="15622" max="15622" width="12.5703125" style="13" customWidth="1"/>
    <col min="15623" max="15624" width="17.85546875" style="13" customWidth="1"/>
    <col min="15625" max="15875" width="9.140625" style="13"/>
    <col min="15876" max="15876" width="3.42578125" style="13" customWidth="1"/>
    <col min="15877" max="15877" width="59.5703125" style="13" customWidth="1"/>
    <col min="15878" max="15878" width="12.5703125" style="13" customWidth="1"/>
    <col min="15879" max="15880" width="17.85546875" style="13" customWidth="1"/>
    <col min="15881" max="16131" width="9.140625" style="13"/>
    <col min="16132" max="16132" width="3.42578125" style="13" customWidth="1"/>
    <col min="16133" max="16133" width="59.5703125" style="13" customWidth="1"/>
    <col min="16134" max="16134" width="12.5703125" style="13" customWidth="1"/>
    <col min="16135" max="16136" width="17.85546875" style="13" customWidth="1"/>
    <col min="16137" max="16384" width="9.140625" style="13"/>
  </cols>
  <sheetData>
    <row r="1" spans="1:8" x14ac:dyDescent="0.25">
      <c r="E1" s="192"/>
      <c r="G1" s="594"/>
      <c r="H1" s="173" t="s">
        <v>572</v>
      </c>
    </row>
    <row r="2" spans="1:8" ht="21.75" customHeight="1" x14ac:dyDescent="0.25">
      <c r="B2" s="667" t="s">
        <v>68</v>
      </c>
      <c r="C2" s="667"/>
      <c r="D2" s="667"/>
      <c r="E2" s="667"/>
      <c r="F2" s="667"/>
      <c r="G2" s="667"/>
      <c r="H2" s="667"/>
    </row>
    <row r="3" spans="1:8" ht="14.25" customHeight="1" x14ac:dyDescent="0.25">
      <c r="B3" s="668" t="s">
        <v>859</v>
      </c>
      <c r="C3" s="668"/>
      <c r="D3" s="668"/>
      <c r="E3" s="668"/>
      <c r="F3" s="668"/>
      <c r="G3" s="668"/>
      <c r="H3" s="668"/>
    </row>
    <row r="4" spans="1:8" ht="14.25" customHeight="1" thickBot="1" x14ac:dyDescent="0.3">
      <c r="B4" s="162"/>
      <c r="C4" s="162"/>
      <c r="D4" s="162"/>
      <c r="E4" s="162"/>
      <c r="F4" s="162"/>
      <c r="G4" s="595"/>
      <c r="H4" s="164" t="s">
        <v>128</v>
      </c>
    </row>
    <row r="5" spans="1:8" ht="24.75" customHeight="1" thickBot="1" x14ac:dyDescent="0.3">
      <c r="B5" s="672" t="s">
        <v>516</v>
      </c>
      <c r="C5" s="613" t="s">
        <v>84</v>
      </c>
      <c r="D5" s="676" t="s">
        <v>773</v>
      </c>
      <c r="E5" s="625" t="s">
        <v>774</v>
      </c>
      <c r="F5" s="678" t="s">
        <v>865</v>
      </c>
      <c r="G5" s="679"/>
      <c r="H5" s="682" t="s">
        <v>858</v>
      </c>
    </row>
    <row r="6" spans="1:8" ht="25.5" customHeight="1" x14ac:dyDescent="0.25">
      <c r="A6" s="16"/>
      <c r="B6" s="673"/>
      <c r="C6" s="614"/>
      <c r="D6" s="614"/>
      <c r="E6" s="677"/>
      <c r="F6" s="211" t="s">
        <v>0</v>
      </c>
      <c r="G6" s="596" t="s">
        <v>564</v>
      </c>
      <c r="H6" s="683"/>
    </row>
    <row r="7" spans="1:8" ht="16.5" thickBot="1" x14ac:dyDescent="0.3">
      <c r="A7" s="79"/>
      <c r="B7" s="193">
        <v>1</v>
      </c>
      <c r="C7" s="194">
        <v>2</v>
      </c>
      <c r="D7" s="195"/>
      <c r="E7" s="212"/>
      <c r="F7" s="195">
        <v>3</v>
      </c>
      <c r="G7" s="597">
        <v>4</v>
      </c>
      <c r="H7" s="172">
        <v>8</v>
      </c>
    </row>
    <row r="8" spans="1:8" s="56" customFormat="1" ht="20.100000000000001" customHeight="1" x14ac:dyDescent="0.25">
      <c r="A8" s="196"/>
      <c r="B8" s="197" t="s">
        <v>517</v>
      </c>
      <c r="C8" s="198"/>
      <c r="D8" s="358"/>
      <c r="E8" s="355"/>
      <c r="F8" s="355"/>
      <c r="G8" s="598"/>
      <c r="H8" s="208"/>
    </row>
    <row r="9" spans="1:8" s="56" customFormat="1" ht="20.100000000000001" customHeight="1" x14ac:dyDescent="0.25">
      <c r="A9" s="196"/>
      <c r="B9" s="199" t="s">
        <v>518</v>
      </c>
      <c r="C9" s="200">
        <v>3001</v>
      </c>
      <c r="D9" s="356">
        <f>D10+D11+D12+D13</f>
        <v>655173</v>
      </c>
      <c r="E9" s="382">
        <f>E10+E11+E12+E13</f>
        <v>788330</v>
      </c>
      <c r="F9" s="382">
        <f>F10+F11+F12+F13</f>
        <v>788330</v>
      </c>
      <c r="G9" s="382">
        <f>G10+G11+G12+G13</f>
        <v>711028</v>
      </c>
      <c r="H9" s="209">
        <f>IFERROR(G9/F9,"  ")</f>
        <v>0.90194208009336196</v>
      </c>
    </row>
    <row r="10" spans="1:8" s="56" customFormat="1" ht="20.100000000000001" customHeight="1" x14ac:dyDescent="0.25">
      <c r="A10" s="196"/>
      <c r="B10" s="201" t="s">
        <v>519</v>
      </c>
      <c r="C10" s="202">
        <v>3002</v>
      </c>
      <c r="D10" s="359">
        <v>611733</v>
      </c>
      <c r="E10" s="355">
        <v>759000</v>
      </c>
      <c r="F10" s="355">
        <v>759000</v>
      </c>
      <c r="G10" s="599">
        <f>685448+1138</f>
        <v>686586</v>
      </c>
      <c r="H10" s="210">
        <f t="shared" ref="H10:H66" si="0">IFERROR(G10/F10,"  ")</f>
        <v>0.90459288537549409</v>
      </c>
    </row>
    <row r="11" spans="1:8" s="56" customFormat="1" ht="20.100000000000001" customHeight="1" x14ac:dyDescent="0.25">
      <c r="A11" s="196"/>
      <c r="B11" s="201" t="s">
        <v>520</v>
      </c>
      <c r="C11" s="202">
        <v>3003</v>
      </c>
      <c r="D11" s="358"/>
      <c r="E11" s="355"/>
      <c r="F11" s="355"/>
      <c r="G11" s="599"/>
      <c r="H11" s="210" t="str">
        <f t="shared" si="0"/>
        <v xml:space="preserve">  </v>
      </c>
    </row>
    <row r="12" spans="1:8" s="56" customFormat="1" ht="20.100000000000001" customHeight="1" x14ac:dyDescent="0.25">
      <c r="A12" s="196"/>
      <c r="B12" s="201" t="s">
        <v>521</v>
      </c>
      <c r="C12" s="202">
        <v>3004</v>
      </c>
      <c r="D12" s="358">
        <v>22998</v>
      </c>
      <c r="E12" s="355">
        <v>14230</v>
      </c>
      <c r="F12" s="355">
        <v>14230</v>
      </c>
      <c r="G12" s="599">
        <v>15608</v>
      </c>
      <c r="H12" s="210">
        <f t="shared" si="0"/>
        <v>1.0968376669009137</v>
      </c>
    </row>
    <row r="13" spans="1:8" s="56" customFormat="1" ht="20.100000000000001" customHeight="1" x14ac:dyDescent="0.25">
      <c r="A13" s="196"/>
      <c r="B13" s="201" t="s">
        <v>522</v>
      </c>
      <c r="C13" s="202">
        <v>3005</v>
      </c>
      <c r="D13" s="358">
        <v>20442</v>
      </c>
      <c r="E13" s="355">
        <v>15100</v>
      </c>
      <c r="F13" s="355">
        <v>15100</v>
      </c>
      <c r="G13" s="599">
        <v>8834</v>
      </c>
      <c r="H13" s="210">
        <f t="shared" si="0"/>
        <v>0.58503311258278146</v>
      </c>
    </row>
    <row r="14" spans="1:8" s="56" customFormat="1" ht="20.100000000000001" customHeight="1" x14ac:dyDescent="0.25">
      <c r="A14" s="196"/>
      <c r="B14" s="199" t="s">
        <v>523</v>
      </c>
      <c r="C14" s="200">
        <v>3006</v>
      </c>
      <c r="D14" s="356">
        <f>D15+D16+D17+D18+D19+D20+D21+D22</f>
        <v>625282</v>
      </c>
      <c r="E14" s="386">
        <f t="shared" ref="E14" si="1">E15+E16+E17+E18+E19+E20+E21+E22</f>
        <v>763574</v>
      </c>
      <c r="F14" s="496">
        <f t="shared" ref="F14:G14" si="2">F15+F16+F17+F18+F19+F20+F21+F22</f>
        <v>763574</v>
      </c>
      <c r="G14" s="592">
        <f t="shared" si="2"/>
        <v>678852</v>
      </c>
      <c r="H14" s="209">
        <f t="shared" si="0"/>
        <v>0.88904546252229644</v>
      </c>
    </row>
    <row r="15" spans="1:8" s="56" customFormat="1" ht="20.100000000000001" customHeight="1" x14ac:dyDescent="0.25">
      <c r="A15" s="196"/>
      <c r="B15" s="201" t="s">
        <v>524</v>
      </c>
      <c r="C15" s="202">
        <v>3007</v>
      </c>
      <c r="D15" s="358">
        <v>126643</v>
      </c>
      <c r="E15" s="355">
        <v>145210</v>
      </c>
      <c r="F15" s="355">
        <v>145210</v>
      </c>
      <c r="G15" s="599">
        <v>93782</v>
      </c>
      <c r="H15" s="210">
        <f t="shared" si="0"/>
        <v>0.64583706356311554</v>
      </c>
    </row>
    <row r="16" spans="1:8" s="56" customFormat="1" ht="20.100000000000001" customHeight="1" x14ac:dyDescent="0.25">
      <c r="A16" s="196"/>
      <c r="B16" s="201" t="s">
        <v>525</v>
      </c>
      <c r="C16" s="202">
        <v>3008</v>
      </c>
      <c r="D16" s="358"/>
      <c r="E16" s="355"/>
      <c r="F16" s="355"/>
      <c r="G16" s="599"/>
      <c r="H16" s="210" t="str">
        <f t="shared" si="0"/>
        <v xml:space="preserve">  </v>
      </c>
    </row>
    <row r="17" spans="1:8" s="56" customFormat="1" ht="20.100000000000001" customHeight="1" x14ac:dyDescent="0.25">
      <c r="A17" s="196"/>
      <c r="B17" s="201" t="s">
        <v>526</v>
      </c>
      <c r="C17" s="202">
        <v>3009</v>
      </c>
      <c r="D17" s="358">
        <v>437960</v>
      </c>
      <c r="E17" s="355">
        <v>498224</v>
      </c>
      <c r="F17" s="355">
        <v>498224</v>
      </c>
      <c r="G17" s="599">
        <v>497772</v>
      </c>
      <c r="H17" s="210">
        <f t="shared" si="0"/>
        <v>0.9990927775458428</v>
      </c>
    </row>
    <row r="18" spans="1:8" s="56" customFormat="1" ht="20.100000000000001" customHeight="1" x14ac:dyDescent="0.25">
      <c r="A18" s="196"/>
      <c r="B18" s="201" t="s">
        <v>527</v>
      </c>
      <c r="C18" s="202">
        <v>3010</v>
      </c>
      <c r="D18" s="358">
        <v>10141</v>
      </c>
      <c r="E18" s="355">
        <v>19190</v>
      </c>
      <c r="F18" s="355">
        <v>19190</v>
      </c>
      <c r="G18" s="599">
        <v>7453</v>
      </c>
      <c r="H18" s="210">
        <f t="shared" si="0"/>
        <v>0.3883793642522147</v>
      </c>
    </row>
    <row r="19" spans="1:8" s="56" customFormat="1" ht="20.100000000000001" customHeight="1" x14ac:dyDescent="0.25">
      <c r="A19" s="196"/>
      <c r="B19" s="201" t="s">
        <v>528</v>
      </c>
      <c r="C19" s="202">
        <v>3011</v>
      </c>
      <c r="D19" s="360"/>
      <c r="E19" s="383"/>
      <c r="F19" s="383"/>
      <c r="G19" s="599"/>
      <c r="H19" s="210" t="str">
        <f t="shared" si="0"/>
        <v xml:space="preserve">  </v>
      </c>
    </row>
    <row r="20" spans="1:8" s="56" customFormat="1" ht="20.100000000000001" customHeight="1" x14ac:dyDescent="0.25">
      <c r="A20" s="196"/>
      <c r="B20" s="201" t="s">
        <v>529</v>
      </c>
      <c r="C20" s="202">
        <v>3012</v>
      </c>
      <c r="D20" s="358">
        <v>4146</v>
      </c>
      <c r="E20" s="355">
        <v>5100</v>
      </c>
      <c r="F20" s="355">
        <v>5100</v>
      </c>
      <c r="G20" s="599">
        <v>5391</v>
      </c>
      <c r="H20" s="210">
        <f t="shared" si="0"/>
        <v>1.0570588235294118</v>
      </c>
    </row>
    <row r="21" spans="1:8" s="56" customFormat="1" ht="20.100000000000001" customHeight="1" x14ac:dyDescent="0.25">
      <c r="A21" s="196"/>
      <c r="B21" s="201" t="s">
        <v>530</v>
      </c>
      <c r="C21" s="202">
        <v>3013</v>
      </c>
      <c r="D21" s="358">
        <v>46392</v>
      </c>
      <c r="E21" s="355">
        <v>95850</v>
      </c>
      <c r="F21" s="355">
        <v>95850</v>
      </c>
      <c r="G21" s="599">
        <v>74454</v>
      </c>
      <c r="H21" s="210">
        <f t="shared" si="0"/>
        <v>0.77677621283255083</v>
      </c>
    </row>
    <row r="22" spans="1:8" s="56" customFormat="1" ht="20.100000000000001" customHeight="1" x14ac:dyDescent="0.25">
      <c r="A22" s="196"/>
      <c r="B22" s="201" t="s">
        <v>531</v>
      </c>
      <c r="C22" s="202">
        <v>3014</v>
      </c>
      <c r="D22" s="359"/>
      <c r="E22" s="384"/>
      <c r="F22" s="384"/>
      <c r="G22" s="599"/>
      <c r="H22" s="210" t="str">
        <f t="shared" si="0"/>
        <v xml:space="preserve">  </v>
      </c>
    </row>
    <row r="23" spans="1:8" s="56" customFormat="1" ht="20.100000000000001" customHeight="1" x14ac:dyDescent="0.25">
      <c r="A23" s="196"/>
      <c r="B23" s="201" t="s">
        <v>532</v>
      </c>
      <c r="C23" s="202">
        <v>3015</v>
      </c>
      <c r="D23" s="357">
        <f>D9-D14</f>
        <v>29891</v>
      </c>
      <c r="E23" s="358">
        <f>E9-E14</f>
        <v>24756</v>
      </c>
      <c r="F23" s="358">
        <f>F9-F14</f>
        <v>24756</v>
      </c>
      <c r="G23" s="358">
        <f>G9-G14</f>
        <v>32176</v>
      </c>
      <c r="H23" s="210">
        <f t="shared" si="0"/>
        <v>1.2997253191145581</v>
      </c>
    </row>
    <row r="24" spans="1:8" s="56" customFormat="1" ht="20.100000000000001" customHeight="1" x14ac:dyDescent="0.25">
      <c r="A24" s="196"/>
      <c r="B24" s="201" t="s">
        <v>533</v>
      </c>
      <c r="C24" s="202">
        <v>3016</v>
      </c>
      <c r="D24" s="358"/>
      <c r="E24" s="355"/>
      <c r="F24" s="355"/>
      <c r="G24" s="599"/>
      <c r="H24" s="210" t="str">
        <f t="shared" si="0"/>
        <v xml:space="preserve">  </v>
      </c>
    </row>
    <row r="25" spans="1:8" s="56" customFormat="1" ht="20.100000000000001" customHeight="1" x14ac:dyDescent="0.25">
      <c r="A25" s="196"/>
      <c r="B25" s="203" t="s">
        <v>534</v>
      </c>
      <c r="C25" s="202"/>
      <c r="D25" s="358"/>
      <c r="E25" s="355"/>
      <c r="F25" s="355"/>
      <c r="G25" s="599"/>
      <c r="H25" s="210" t="str">
        <f t="shared" si="0"/>
        <v xml:space="preserve">  </v>
      </c>
    </row>
    <row r="26" spans="1:8" s="56" customFormat="1" ht="20.100000000000001" customHeight="1" x14ac:dyDescent="0.25">
      <c r="A26" s="196"/>
      <c r="B26" s="199" t="s">
        <v>191</v>
      </c>
      <c r="C26" s="200">
        <v>3017</v>
      </c>
      <c r="D26" s="356">
        <f>D27+D28+D29+D30+D31</f>
        <v>203</v>
      </c>
      <c r="E26" s="457">
        <f t="shared" ref="E26" si="3">E27+E28+E29+E30+E31</f>
        <v>270</v>
      </c>
      <c r="F26" s="496">
        <f t="shared" ref="F26:G26" si="4">F27+F28+F29+F30+F31</f>
        <v>270</v>
      </c>
      <c r="G26" s="592">
        <f t="shared" si="4"/>
        <v>319</v>
      </c>
      <c r="H26" s="209">
        <f t="shared" si="0"/>
        <v>1.1814814814814816</v>
      </c>
    </row>
    <row r="27" spans="1:8" s="56" customFormat="1" ht="20.100000000000001" customHeight="1" x14ac:dyDescent="0.25">
      <c r="A27" s="196"/>
      <c r="B27" s="201" t="s">
        <v>535</v>
      </c>
      <c r="C27" s="202">
        <v>3018</v>
      </c>
      <c r="D27" s="358"/>
      <c r="E27" s="355"/>
      <c r="F27" s="355"/>
      <c r="G27" s="599"/>
      <c r="H27" s="210" t="str">
        <f t="shared" si="0"/>
        <v xml:space="preserve">  </v>
      </c>
    </row>
    <row r="28" spans="1:8" s="56" customFormat="1" ht="27.75" customHeight="1" x14ac:dyDescent="0.25">
      <c r="A28" s="196"/>
      <c r="B28" s="201" t="s">
        <v>536</v>
      </c>
      <c r="C28" s="202">
        <v>3019</v>
      </c>
      <c r="D28" s="358"/>
      <c r="E28" s="355"/>
      <c r="F28" s="355"/>
      <c r="G28" s="599">
        <v>31</v>
      </c>
      <c r="H28" s="210" t="str">
        <f t="shared" si="0"/>
        <v xml:space="preserve">  </v>
      </c>
    </row>
    <row r="29" spans="1:8" s="56" customFormat="1" ht="20.100000000000001" customHeight="1" x14ac:dyDescent="0.25">
      <c r="A29" s="196"/>
      <c r="B29" s="201" t="s">
        <v>537</v>
      </c>
      <c r="C29" s="202">
        <v>3020</v>
      </c>
      <c r="D29" s="358">
        <v>203</v>
      </c>
      <c r="E29" s="355">
        <v>270</v>
      </c>
      <c r="F29" s="355">
        <v>270</v>
      </c>
      <c r="G29" s="599">
        <v>288</v>
      </c>
      <c r="H29" s="210">
        <f t="shared" si="0"/>
        <v>1.0666666666666667</v>
      </c>
    </row>
    <row r="30" spans="1:8" s="56" customFormat="1" ht="20.100000000000001" customHeight="1" x14ac:dyDescent="0.25">
      <c r="A30" s="196"/>
      <c r="B30" s="201" t="s">
        <v>538</v>
      </c>
      <c r="C30" s="202">
        <v>3021</v>
      </c>
      <c r="D30" s="358"/>
      <c r="E30" s="355"/>
      <c r="F30" s="355"/>
      <c r="G30" s="599"/>
      <c r="H30" s="210" t="str">
        <f t="shared" si="0"/>
        <v xml:space="preserve">  </v>
      </c>
    </row>
    <row r="31" spans="1:8" s="56" customFormat="1" ht="20.100000000000001" customHeight="1" x14ac:dyDescent="0.25">
      <c r="A31" s="196"/>
      <c r="B31" s="201" t="s">
        <v>69</v>
      </c>
      <c r="C31" s="202">
        <v>3022</v>
      </c>
      <c r="D31" s="358"/>
      <c r="E31" s="355"/>
      <c r="F31" s="355"/>
      <c r="G31" s="599"/>
      <c r="H31" s="210" t="str">
        <f t="shared" si="0"/>
        <v xml:space="preserve">  </v>
      </c>
    </row>
    <row r="32" spans="1:8" s="56" customFormat="1" ht="20.100000000000001" customHeight="1" x14ac:dyDescent="0.25">
      <c r="A32" s="196"/>
      <c r="B32" s="199" t="s">
        <v>192</v>
      </c>
      <c r="C32" s="200">
        <v>3023</v>
      </c>
      <c r="D32" s="356">
        <f>D33+D34+D35</f>
        <v>66347</v>
      </c>
      <c r="E32" s="457">
        <f t="shared" ref="E32" si="5">E33+E34+E35</f>
        <v>18000</v>
      </c>
      <c r="F32" s="496">
        <f t="shared" ref="F32:G32" si="6">F33+F34+F35</f>
        <v>18000</v>
      </c>
      <c r="G32" s="592">
        <f t="shared" si="6"/>
        <v>6901</v>
      </c>
      <c r="H32" s="209">
        <f t="shared" si="0"/>
        <v>0.38338888888888889</v>
      </c>
    </row>
    <row r="33" spans="1:8" s="56" customFormat="1" ht="20.100000000000001" customHeight="1" x14ac:dyDescent="0.25">
      <c r="A33" s="196"/>
      <c r="B33" s="201" t="s">
        <v>539</v>
      </c>
      <c r="C33" s="202">
        <v>3024</v>
      </c>
      <c r="D33" s="358">
        <v>28660</v>
      </c>
      <c r="E33" s="355"/>
      <c r="F33" s="355"/>
      <c r="G33" s="599"/>
      <c r="H33" s="210" t="str">
        <f t="shared" si="0"/>
        <v xml:space="preserve">  </v>
      </c>
    </row>
    <row r="34" spans="1:8" s="56" customFormat="1" ht="34.5" customHeight="1" x14ac:dyDescent="0.25">
      <c r="A34" s="196"/>
      <c r="B34" s="201" t="s">
        <v>540</v>
      </c>
      <c r="C34" s="202">
        <v>3025</v>
      </c>
      <c r="D34" s="358">
        <v>37687</v>
      </c>
      <c r="E34" s="355">
        <v>18000</v>
      </c>
      <c r="F34" s="355">
        <v>18000</v>
      </c>
      <c r="G34" s="599">
        <v>6901</v>
      </c>
      <c r="H34" s="210">
        <f t="shared" si="0"/>
        <v>0.38338888888888889</v>
      </c>
    </row>
    <row r="35" spans="1:8" s="56" customFormat="1" ht="20.100000000000001" customHeight="1" x14ac:dyDescent="0.25">
      <c r="A35" s="196"/>
      <c r="B35" s="201" t="s">
        <v>541</v>
      </c>
      <c r="C35" s="202">
        <v>3026</v>
      </c>
      <c r="D35" s="359"/>
      <c r="E35" s="384"/>
      <c r="F35" s="384"/>
      <c r="G35" s="599"/>
      <c r="H35" s="210" t="str">
        <f t="shared" si="0"/>
        <v xml:space="preserve">  </v>
      </c>
    </row>
    <row r="36" spans="1:8" s="56" customFormat="1" ht="20.100000000000001" customHeight="1" x14ac:dyDescent="0.25">
      <c r="A36" s="196"/>
      <c r="B36" s="201" t="s">
        <v>542</v>
      </c>
      <c r="C36" s="202">
        <v>3027</v>
      </c>
      <c r="D36" s="358"/>
      <c r="E36" s="355"/>
      <c r="F36" s="355"/>
      <c r="G36" s="599"/>
      <c r="H36" s="210" t="str">
        <f t="shared" si="0"/>
        <v xml:space="preserve">  </v>
      </c>
    </row>
    <row r="37" spans="1:8" s="56" customFormat="1" ht="20.100000000000001" customHeight="1" x14ac:dyDescent="0.25">
      <c r="A37" s="196"/>
      <c r="B37" s="201" t="s">
        <v>543</v>
      </c>
      <c r="C37" s="202">
        <v>3028</v>
      </c>
      <c r="D37" s="357">
        <f>D32-D26</f>
        <v>66144</v>
      </c>
      <c r="E37" s="357">
        <f t="shared" ref="E37" si="7">E32-E26</f>
        <v>17730</v>
      </c>
      <c r="F37" s="357">
        <f t="shared" ref="F37" si="8">F32-F26</f>
        <v>17730</v>
      </c>
      <c r="G37" s="599">
        <v>6582</v>
      </c>
      <c r="H37" s="210">
        <f t="shared" si="0"/>
        <v>0.3712351945854484</v>
      </c>
    </row>
    <row r="38" spans="1:8" s="56" customFormat="1" ht="22.5" customHeight="1" x14ac:dyDescent="0.25">
      <c r="A38" s="196"/>
      <c r="B38" s="203" t="s">
        <v>544</v>
      </c>
      <c r="C38" s="202"/>
      <c r="D38" s="358"/>
      <c r="E38" s="355"/>
      <c r="F38" s="355"/>
      <c r="G38" s="599"/>
      <c r="H38" s="210" t="str">
        <f t="shared" si="0"/>
        <v xml:space="preserve">  </v>
      </c>
    </row>
    <row r="39" spans="1:8" s="56" customFormat="1" ht="20.100000000000001" customHeight="1" x14ac:dyDescent="0.25">
      <c r="A39" s="196"/>
      <c r="B39" s="199" t="s">
        <v>545</v>
      </c>
      <c r="C39" s="200">
        <v>3029</v>
      </c>
      <c r="D39" s="433">
        <f t="shared" ref="D39:E39" si="9">SUM(D40:D46)</f>
        <v>43056</v>
      </c>
      <c r="E39" s="433">
        <f t="shared" si="9"/>
        <v>45530</v>
      </c>
      <c r="F39" s="433">
        <f t="shared" ref="F39:G39" si="10">SUM(F40:F46)</f>
        <v>45530</v>
      </c>
      <c r="G39" s="433">
        <f t="shared" si="10"/>
        <v>25263</v>
      </c>
      <c r="H39" s="209">
        <f t="shared" si="0"/>
        <v>0.55486492422578515</v>
      </c>
    </row>
    <row r="40" spans="1:8" s="56" customFormat="1" ht="20.100000000000001" customHeight="1" x14ac:dyDescent="0.25">
      <c r="A40" s="196"/>
      <c r="B40" s="201" t="s">
        <v>70</v>
      </c>
      <c r="C40" s="202">
        <v>3030</v>
      </c>
      <c r="D40" s="358"/>
      <c r="E40" s="355"/>
      <c r="F40" s="355"/>
      <c r="G40" s="599"/>
      <c r="H40" s="210" t="str">
        <f t="shared" si="0"/>
        <v xml:space="preserve">  </v>
      </c>
    </row>
    <row r="41" spans="1:8" s="56" customFormat="1" ht="20.100000000000001" customHeight="1" x14ac:dyDescent="0.25">
      <c r="A41" s="196"/>
      <c r="B41" s="201" t="s">
        <v>546</v>
      </c>
      <c r="C41" s="202">
        <v>3031</v>
      </c>
      <c r="D41" s="358">
        <v>42439</v>
      </c>
      <c r="E41" s="355">
        <v>20000</v>
      </c>
      <c r="F41" s="355">
        <v>20000</v>
      </c>
      <c r="G41" s="599"/>
      <c r="H41" s="210"/>
    </row>
    <row r="42" spans="1:8" s="56" customFormat="1" ht="20.100000000000001" customHeight="1" x14ac:dyDescent="0.25">
      <c r="A42" s="196"/>
      <c r="B42" s="201" t="s">
        <v>547</v>
      </c>
      <c r="C42" s="202">
        <v>3032</v>
      </c>
      <c r="D42" s="358"/>
      <c r="E42" s="355"/>
      <c r="F42" s="355"/>
      <c r="G42" s="599"/>
      <c r="H42" s="210" t="str">
        <f t="shared" si="0"/>
        <v xml:space="preserve">  </v>
      </c>
    </row>
    <row r="43" spans="1:8" s="56" customFormat="1" ht="20.100000000000001" customHeight="1" x14ac:dyDescent="0.25">
      <c r="A43" s="196"/>
      <c r="B43" s="201" t="s">
        <v>548</v>
      </c>
      <c r="C43" s="202">
        <v>3033</v>
      </c>
      <c r="D43" s="358"/>
      <c r="E43" s="355">
        <v>25000</v>
      </c>
      <c r="F43" s="355">
        <v>25000</v>
      </c>
      <c r="G43" s="599">
        <v>25000</v>
      </c>
      <c r="H43" s="210">
        <f t="shared" si="0"/>
        <v>1</v>
      </c>
    </row>
    <row r="44" spans="1:8" s="56" customFormat="1" ht="20.100000000000001" customHeight="1" x14ac:dyDescent="0.25">
      <c r="A44" s="196"/>
      <c r="B44" s="201" t="s">
        <v>549</v>
      </c>
      <c r="C44" s="202">
        <v>3034</v>
      </c>
      <c r="D44" s="358"/>
      <c r="E44" s="355"/>
      <c r="F44" s="355"/>
      <c r="G44" s="599"/>
      <c r="H44" s="210" t="str">
        <f t="shared" si="0"/>
        <v xml:space="preserve">  </v>
      </c>
    </row>
    <row r="45" spans="1:8" s="56" customFormat="1" ht="20.100000000000001" customHeight="1" x14ac:dyDescent="0.25">
      <c r="A45" s="196"/>
      <c r="B45" s="201" t="s">
        <v>550</v>
      </c>
      <c r="C45" s="202">
        <v>3035</v>
      </c>
      <c r="D45" s="358">
        <v>617</v>
      </c>
      <c r="E45" s="355">
        <v>530</v>
      </c>
      <c r="F45" s="355">
        <v>530</v>
      </c>
      <c r="G45" s="599">
        <v>263</v>
      </c>
      <c r="H45" s="210"/>
    </row>
    <row r="46" spans="1:8" s="56" customFormat="1" ht="20.100000000000001" customHeight="1" x14ac:dyDescent="0.25">
      <c r="A46" s="196"/>
      <c r="B46" s="201" t="s">
        <v>551</v>
      </c>
      <c r="C46" s="202">
        <v>3036</v>
      </c>
      <c r="D46" s="358"/>
      <c r="E46" s="355"/>
      <c r="F46" s="355"/>
      <c r="G46" s="599"/>
      <c r="H46" s="210" t="str">
        <f t="shared" si="0"/>
        <v xml:space="preserve">  </v>
      </c>
    </row>
    <row r="47" spans="1:8" s="56" customFormat="1" ht="20.100000000000001" customHeight="1" x14ac:dyDescent="0.25">
      <c r="A47" s="196"/>
      <c r="B47" s="199" t="s">
        <v>552</v>
      </c>
      <c r="C47" s="200">
        <v>3037</v>
      </c>
      <c r="D47" s="356">
        <f>D48+D49+D50+D51+D52+D53+D54+D55</f>
        <v>6496</v>
      </c>
      <c r="E47" s="387">
        <f>E48+E49+E50+E51+E52+E53+E54</f>
        <v>51997</v>
      </c>
      <c r="F47" s="496">
        <f>F48+F49+F50+F51+F52+F53+F54</f>
        <v>51997</v>
      </c>
      <c r="G47" s="592">
        <f>G48+G49+G50+G51+G52+G53+G54</f>
        <v>47940</v>
      </c>
      <c r="H47" s="209">
        <f t="shared" si="0"/>
        <v>0.92197626786160736</v>
      </c>
    </row>
    <row r="48" spans="1:8" s="56" customFormat="1" ht="20.100000000000001" customHeight="1" x14ac:dyDescent="0.25">
      <c r="A48" s="196"/>
      <c r="B48" s="201" t="s">
        <v>553</v>
      </c>
      <c r="C48" s="202">
        <v>3038</v>
      </c>
      <c r="D48" s="358"/>
      <c r="E48" s="355"/>
      <c r="F48" s="355"/>
      <c r="G48" s="599"/>
      <c r="H48" s="210" t="str">
        <f t="shared" si="0"/>
        <v xml:space="preserve">  </v>
      </c>
    </row>
    <row r="49" spans="1:8" s="56" customFormat="1" ht="20.100000000000001" customHeight="1" x14ac:dyDescent="0.25">
      <c r="A49" s="196"/>
      <c r="B49" s="201" t="s">
        <v>546</v>
      </c>
      <c r="C49" s="202">
        <v>3039</v>
      </c>
      <c r="D49" s="358"/>
      <c r="E49" s="355">
        <v>24000</v>
      </c>
      <c r="F49" s="355">
        <v>24000</v>
      </c>
      <c r="G49" s="599">
        <v>286</v>
      </c>
      <c r="H49" s="210"/>
    </row>
    <row r="50" spans="1:8" s="56" customFormat="1" ht="20.100000000000001" customHeight="1" x14ac:dyDescent="0.25">
      <c r="A50" s="196"/>
      <c r="B50" s="201" t="s">
        <v>547</v>
      </c>
      <c r="C50" s="202">
        <v>3040</v>
      </c>
      <c r="D50" s="358"/>
      <c r="E50" s="355"/>
      <c r="F50" s="355"/>
      <c r="G50" s="599"/>
      <c r="H50" s="210" t="str">
        <f t="shared" si="0"/>
        <v xml:space="preserve">  </v>
      </c>
    </row>
    <row r="51" spans="1:8" s="56" customFormat="1" ht="20.100000000000001" customHeight="1" x14ac:dyDescent="0.25">
      <c r="A51" s="196"/>
      <c r="B51" s="201" t="s">
        <v>548</v>
      </c>
      <c r="C51" s="202">
        <v>3041</v>
      </c>
      <c r="D51" s="360"/>
      <c r="E51" s="383"/>
      <c r="F51" s="383"/>
      <c r="G51" s="599">
        <v>32610</v>
      </c>
      <c r="H51" s="210" t="str">
        <f t="shared" si="0"/>
        <v xml:space="preserve">  </v>
      </c>
    </row>
    <row r="52" spans="1:8" s="56" customFormat="1" ht="20.100000000000001" customHeight="1" x14ac:dyDescent="0.25">
      <c r="A52" s="196"/>
      <c r="B52" s="201" t="s">
        <v>549</v>
      </c>
      <c r="C52" s="202">
        <v>3042</v>
      </c>
      <c r="D52" s="358"/>
      <c r="E52" s="355"/>
      <c r="F52" s="355"/>
      <c r="G52" s="599"/>
      <c r="H52" s="210" t="str">
        <f t="shared" si="0"/>
        <v xml:space="preserve">  </v>
      </c>
    </row>
    <row r="53" spans="1:8" s="56" customFormat="1" ht="20.100000000000001" customHeight="1" x14ac:dyDescent="0.25">
      <c r="A53" s="196"/>
      <c r="B53" s="201" t="s">
        <v>554</v>
      </c>
      <c r="C53" s="202">
        <v>3043</v>
      </c>
      <c r="D53" s="358"/>
      <c r="E53" s="355">
        <v>22997</v>
      </c>
      <c r="F53" s="355">
        <v>22997</v>
      </c>
      <c r="G53" s="599">
        <v>15027</v>
      </c>
      <c r="H53" s="210">
        <f t="shared" si="0"/>
        <v>0.65343305648562855</v>
      </c>
    </row>
    <row r="54" spans="1:8" s="56" customFormat="1" ht="20.100000000000001" customHeight="1" x14ac:dyDescent="0.25">
      <c r="A54" s="196"/>
      <c r="B54" s="201" t="s">
        <v>555</v>
      </c>
      <c r="C54" s="202">
        <v>3044</v>
      </c>
      <c r="D54" s="358">
        <v>6496</v>
      </c>
      <c r="E54" s="355">
        <v>5000</v>
      </c>
      <c r="F54" s="355">
        <v>5000</v>
      </c>
      <c r="G54" s="599">
        <v>17</v>
      </c>
      <c r="H54" s="210">
        <f t="shared" si="0"/>
        <v>3.3999999999999998E-3</v>
      </c>
    </row>
    <row r="55" spans="1:8" s="56" customFormat="1" ht="20.100000000000001" customHeight="1" x14ac:dyDescent="0.25">
      <c r="A55" s="196"/>
      <c r="B55" s="201" t="s">
        <v>556</v>
      </c>
      <c r="C55" s="202">
        <v>3045</v>
      </c>
      <c r="D55" s="358"/>
      <c r="E55" s="355"/>
      <c r="F55" s="355"/>
      <c r="G55" s="599"/>
      <c r="H55" s="210" t="str">
        <f t="shared" si="0"/>
        <v xml:space="preserve">  </v>
      </c>
    </row>
    <row r="56" spans="1:8" s="56" customFormat="1" ht="20.100000000000001" customHeight="1" x14ac:dyDescent="0.25">
      <c r="A56" s="196"/>
      <c r="B56" s="201" t="s">
        <v>557</v>
      </c>
      <c r="C56" s="202">
        <v>3046</v>
      </c>
      <c r="D56" s="358">
        <f>D39-D47</f>
        <v>36560</v>
      </c>
      <c r="E56" s="358"/>
      <c r="F56" s="358"/>
      <c r="G56" s="599"/>
      <c r="H56" s="210"/>
    </row>
    <row r="57" spans="1:8" s="56" customFormat="1" ht="20.100000000000001" customHeight="1" x14ac:dyDescent="0.25">
      <c r="A57" s="196"/>
      <c r="B57" s="201" t="s">
        <v>558</v>
      </c>
      <c r="C57" s="202">
        <v>3047</v>
      </c>
      <c r="D57" s="357"/>
      <c r="E57" s="432">
        <f>E47-E39</f>
        <v>6467</v>
      </c>
      <c r="F57" s="432">
        <f>F47-F39</f>
        <v>6467</v>
      </c>
      <c r="G57" s="599">
        <v>15994</v>
      </c>
      <c r="H57" s="210">
        <f t="shared" si="0"/>
        <v>2.4731714860058758</v>
      </c>
    </row>
    <row r="58" spans="1:8" s="56" customFormat="1" ht="20.100000000000001" customHeight="1" x14ac:dyDescent="0.25">
      <c r="A58" s="196"/>
      <c r="B58" s="203" t="s">
        <v>565</v>
      </c>
      <c r="C58" s="202">
        <v>3048</v>
      </c>
      <c r="D58" s="357">
        <f>D9+D26+D39</f>
        <v>698432</v>
      </c>
      <c r="E58" s="357">
        <f t="shared" ref="E58" si="11">E9+E26+E39</f>
        <v>834130</v>
      </c>
      <c r="F58" s="357">
        <f t="shared" ref="F58:G58" si="12">F9+F26+F39</f>
        <v>834130</v>
      </c>
      <c r="G58" s="357">
        <f t="shared" si="12"/>
        <v>736610</v>
      </c>
      <c r="H58" s="210">
        <f t="shared" si="0"/>
        <v>0.88308776809370237</v>
      </c>
    </row>
    <row r="59" spans="1:8" s="56" customFormat="1" ht="20.100000000000001" customHeight="1" x14ac:dyDescent="0.25">
      <c r="A59" s="196"/>
      <c r="B59" s="203" t="s">
        <v>566</v>
      </c>
      <c r="C59" s="202">
        <v>3049</v>
      </c>
      <c r="D59" s="357">
        <f>D14+D32+D47</f>
        <v>698125</v>
      </c>
      <c r="E59" s="357">
        <f t="shared" ref="E59" si="13">E14+E32+E47</f>
        <v>833571</v>
      </c>
      <c r="F59" s="357">
        <f t="shared" ref="F59:G59" si="14">F14+F32+F47</f>
        <v>833571</v>
      </c>
      <c r="G59" s="357">
        <f t="shared" si="14"/>
        <v>733693</v>
      </c>
      <c r="H59" s="210">
        <f t="shared" si="0"/>
        <v>0.88018057250072279</v>
      </c>
    </row>
    <row r="60" spans="1:8" s="56" customFormat="1" ht="20.100000000000001" customHeight="1" x14ac:dyDescent="0.25">
      <c r="A60" s="196"/>
      <c r="B60" s="199" t="s">
        <v>567</v>
      </c>
      <c r="C60" s="200">
        <v>3050</v>
      </c>
      <c r="D60" s="420">
        <f>D58-D59</f>
        <v>307</v>
      </c>
      <c r="E60" s="420">
        <f t="shared" ref="E60" si="15">E58-E59</f>
        <v>559</v>
      </c>
      <c r="F60" s="420">
        <f t="shared" ref="F60:G60" si="16">F58-F59</f>
        <v>559</v>
      </c>
      <c r="G60" s="420">
        <f t="shared" si="16"/>
        <v>2917</v>
      </c>
      <c r="H60" s="209">
        <f t="shared" si="0"/>
        <v>5.2182468694096604</v>
      </c>
    </row>
    <row r="61" spans="1:8" s="56" customFormat="1" ht="20.100000000000001" customHeight="1" x14ac:dyDescent="0.25">
      <c r="A61" s="196"/>
      <c r="B61" s="199" t="s">
        <v>568</v>
      </c>
      <c r="C61" s="200">
        <v>3051</v>
      </c>
      <c r="D61" s="419"/>
      <c r="E61" s="421"/>
      <c r="F61" s="421"/>
      <c r="G61" s="600"/>
      <c r="H61" s="209" t="str">
        <f t="shared" si="0"/>
        <v xml:space="preserve">  </v>
      </c>
    </row>
    <row r="62" spans="1:8" s="56" customFormat="1" ht="20.100000000000001" customHeight="1" x14ac:dyDescent="0.25">
      <c r="A62" s="196"/>
      <c r="B62" s="199" t="s">
        <v>559</v>
      </c>
      <c r="C62" s="200">
        <v>3052</v>
      </c>
      <c r="D62" s="420">
        <v>432</v>
      </c>
      <c r="E62" s="421">
        <v>291</v>
      </c>
      <c r="F62" s="421">
        <v>291</v>
      </c>
      <c r="G62" s="421">
        <v>291</v>
      </c>
      <c r="H62" s="209">
        <f t="shared" si="0"/>
        <v>1</v>
      </c>
    </row>
    <row r="63" spans="1:8" s="56" customFormat="1" ht="24" customHeight="1" x14ac:dyDescent="0.25">
      <c r="A63" s="196"/>
      <c r="B63" s="203" t="s">
        <v>560</v>
      </c>
      <c r="C63" s="202">
        <v>3053</v>
      </c>
      <c r="D63" s="361"/>
      <c r="E63" s="385"/>
      <c r="F63" s="385"/>
      <c r="G63" s="599"/>
      <c r="H63" s="210" t="str">
        <f t="shared" si="0"/>
        <v xml:space="preserve">  </v>
      </c>
    </row>
    <row r="64" spans="1:8" s="56" customFormat="1" ht="24" customHeight="1" x14ac:dyDescent="0.25">
      <c r="A64" s="196"/>
      <c r="B64" s="203" t="s">
        <v>561</v>
      </c>
      <c r="C64" s="202">
        <v>3054</v>
      </c>
      <c r="D64" s="361"/>
      <c r="E64" s="385"/>
      <c r="F64" s="385"/>
      <c r="G64" s="599"/>
      <c r="H64" s="210" t="str">
        <f t="shared" si="0"/>
        <v xml:space="preserve">  </v>
      </c>
    </row>
    <row r="65" spans="2:10" s="56" customFormat="1" ht="20.100000000000001" customHeight="1" x14ac:dyDescent="0.25">
      <c r="B65" s="204" t="s">
        <v>562</v>
      </c>
      <c r="C65" s="669">
        <v>3055</v>
      </c>
      <c r="D65" s="671">
        <f>D60-D61+D62+D63-D64</f>
        <v>739</v>
      </c>
      <c r="E65" s="671">
        <f t="shared" ref="E65" si="17">E60-E61+E62+E63-E64</f>
        <v>850</v>
      </c>
      <c r="F65" s="671">
        <f t="shared" ref="F65:G65" si="18">F60-F61+F62+F63-F64</f>
        <v>850</v>
      </c>
      <c r="G65" s="671">
        <f t="shared" si="18"/>
        <v>3208</v>
      </c>
      <c r="H65" s="680">
        <f>IFERROR(G65/F65,"  ")</f>
        <v>3.7741176470588234</v>
      </c>
      <c r="J65" s="56">
        <v>3208</v>
      </c>
    </row>
    <row r="66" spans="2:10" s="56" customFormat="1" ht="13.5" customHeight="1" thickBot="1" x14ac:dyDescent="0.3">
      <c r="B66" s="205" t="s">
        <v>563</v>
      </c>
      <c r="C66" s="670"/>
      <c r="D66" s="671"/>
      <c r="E66" s="671"/>
      <c r="F66" s="671"/>
      <c r="G66" s="671"/>
      <c r="H66" s="681" t="str">
        <f t="shared" si="0"/>
        <v xml:space="preserve">  </v>
      </c>
    </row>
    <row r="67" spans="2:10" x14ac:dyDescent="0.25">
      <c r="B67" s="206"/>
      <c r="H67" s="207" t="str">
        <f t="shared" ref="H67:H73" si="19">IFERROR(G67/F67,"  ")</f>
        <v xml:space="preserve">  </v>
      </c>
    </row>
    <row r="68" spans="2:10" x14ac:dyDescent="0.25">
      <c r="B68" s="163" t="s">
        <v>574</v>
      </c>
      <c r="H68" s="207" t="str">
        <f t="shared" si="19"/>
        <v xml:space="preserve">  </v>
      </c>
      <c r="I68" s="16"/>
    </row>
    <row r="69" spans="2:10" x14ac:dyDescent="0.25">
      <c r="H69" s="207" t="str">
        <f t="shared" si="19"/>
        <v xml:space="preserve">  </v>
      </c>
    </row>
    <row r="70" spans="2:10" x14ac:dyDescent="0.25">
      <c r="H70" s="207" t="str">
        <f t="shared" si="19"/>
        <v xml:space="preserve">  </v>
      </c>
    </row>
    <row r="71" spans="2:10" x14ac:dyDescent="0.25">
      <c r="H71" s="207" t="str">
        <f t="shared" si="19"/>
        <v xml:space="preserve">  </v>
      </c>
    </row>
    <row r="72" spans="2:10" x14ac:dyDescent="0.25">
      <c r="H72" s="207" t="str">
        <f t="shared" si="19"/>
        <v xml:space="preserve">  </v>
      </c>
    </row>
    <row r="73" spans="2:10" x14ac:dyDescent="0.25">
      <c r="H73" s="207" t="str">
        <f t="shared" si="19"/>
        <v xml:space="preserve">  </v>
      </c>
    </row>
    <row r="74" spans="2:10" x14ac:dyDescent="0.25">
      <c r="H74" s="207" t="str">
        <f t="shared" ref="H74:H137" si="20">IFERROR(G74/F74,"  ")</f>
        <v xml:space="preserve">  </v>
      </c>
    </row>
    <row r="75" spans="2:10" x14ac:dyDescent="0.25">
      <c r="H75" s="207" t="str">
        <f t="shared" si="20"/>
        <v xml:space="preserve">  </v>
      </c>
    </row>
    <row r="76" spans="2:10" x14ac:dyDescent="0.25">
      <c r="H76" s="207" t="str">
        <f t="shared" si="20"/>
        <v xml:space="preserve">  </v>
      </c>
    </row>
    <row r="77" spans="2:10" x14ac:dyDescent="0.25">
      <c r="H77" s="207" t="str">
        <f t="shared" si="20"/>
        <v xml:space="preserve">  </v>
      </c>
    </row>
    <row r="78" spans="2:10" x14ac:dyDescent="0.25">
      <c r="H78" s="674" t="str">
        <f t="shared" si="20"/>
        <v xml:space="preserve">  </v>
      </c>
    </row>
    <row r="79" spans="2:10" x14ac:dyDescent="0.25">
      <c r="H79" s="674" t="str">
        <f t="shared" si="20"/>
        <v xml:space="preserve">  </v>
      </c>
    </row>
    <row r="80" spans="2:10" x14ac:dyDescent="0.25">
      <c r="H80" s="207" t="str">
        <f t="shared" si="20"/>
        <v xml:space="preserve">  </v>
      </c>
    </row>
    <row r="81" spans="8:8" x14ac:dyDescent="0.25">
      <c r="H81" s="207" t="str">
        <f t="shared" si="20"/>
        <v xml:space="preserve">  </v>
      </c>
    </row>
    <row r="82" spans="8:8" x14ac:dyDescent="0.25">
      <c r="H82" s="207" t="str">
        <f t="shared" si="20"/>
        <v xml:space="preserve">  </v>
      </c>
    </row>
    <row r="83" spans="8:8" x14ac:dyDescent="0.25">
      <c r="H83" s="207" t="str">
        <f t="shared" si="20"/>
        <v xml:space="preserve">  </v>
      </c>
    </row>
    <row r="84" spans="8:8" x14ac:dyDescent="0.25">
      <c r="H84" s="207" t="str">
        <f t="shared" si="20"/>
        <v xml:space="preserve">  </v>
      </c>
    </row>
    <row r="85" spans="8:8" x14ac:dyDescent="0.25">
      <c r="H85" s="207" t="str">
        <f t="shared" si="20"/>
        <v xml:space="preserve">  </v>
      </c>
    </row>
    <row r="86" spans="8:8" x14ac:dyDescent="0.25">
      <c r="H86" s="207" t="str">
        <f t="shared" si="20"/>
        <v xml:space="preserve">  </v>
      </c>
    </row>
    <row r="87" spans="8:8" x14ac:dyDescent="0.25">
      <c r="H87" s="207" t="str">
        <f t="shared" si="20"/>
        <v xml:space="preserve">  </v>
      </c>
    </row>
    <row r="88" spans="8:8" x14ac:dyDescent="0.25">
      <c r="H88" s="207" t="str">
        <f t="shared" si="20"/>
        <v xml:space="preserve">  </v>
      </c>
    </row>
    <row r="89" spans="8:8" x14ac:dyDescent="0.25">
      <c r="H89" s="207" t="str">
        <f t="shared" si="20"/>
        <v xml:space="preserve">  </v>
      </c>
    </row>
    <row r="90" spans="8:8" x14ac:dyDescent="0.25">
      <c r="H90" s="207" t="str">
        <f t="shared" si="20"/>
        <v xml:space="preserve">  </v>
      </c>
    </row>
    <row r="91" spans="8:8" x14ac:dyDescent="0.25">
      <c r="H91" s="207" t="str">
        <f t="shared" si="20"/>
        <v xml:space="preserve">  </v>
      </c>
    </row>
    <row r="92" spans="8:8" x14ac:dyDescent="0.25">
      <c r="H92" s="207" t="str">
        <f t="shared" si="20"/>
        <v xml:space="preserve">  </v>
      </c>
    </row>
    <row r="93" spans="8:8" x14ac:dyDescent="0.25">
      <c r="H93" s="674" t="str">
        <f t="shared" si="20"/>
        <v xml:space="preserve">  </v>
      </c>
    </row>
    <row r="94" spans="8:8" x14ac:dyDescent="0.25">
      <c r="H94" s="674" t="str">
        <f t="shared" si="20"/>
        <v xml:space="preserve">  </v>
      </c>
    </row>
    <row r="95" spans="8:8" x14ac:dyDescent="0.25">
      <c r="H95" s="674" t="str">
        <f t="shared" si="20"/>
        <v xml:space="preserve">  </v>
      </c>
    </row>
    <row r="96" spans="8:8" x14ac:dyDescent="0.25">
      <c r="H96" s="674" t="str">
        <f t="shared" si="20"/>
        <v xml:space="preserve">  </v>
      </c>
    </row>
    <row r="97" spans="8:8" x14ac:dyDescent="0.25">
      <c r="H97" s="207" t="str">
        <f t="shared" si="20"/>
        <v xml:space="preserve">  </v>
      </c>
    </row>
    <row r="98" spans="8:8" x14ac:dyDescent="0.25">
      <c r="H98" s="207" t="str">
        <f t="shared" si="20"/>
        <v xml:space="preserve">  </v>
      </c>
    </row>
    <row r="99" spans="8:8" x14ac:dyDescent="0.25">
      <c r="H99" s="207" t="str">
        <f t="shared" si="20"/>
        <v xml:space="preserve">  </v>
      </c>
    </row>
    <row r="100" spans="8:8" x14ac:dyDescent="0.25">
      <c r="H100" s="674" t="str">
        <f t="shared" si="20"/>
        <v xml:space="preserve">  </v>
      </c>
    </row>
    <row r="101" spans="8:8" x14ac:dyDescent="0.25">
      <c r="H101" s="674" t="str">
        <f t="shared" si="20"/>
        <v xml:space="preserve">  </v>
      </c>
    </row>
    <row r="102" spans="8:8" x14ac:dyDescent="0.25">
      <c r="H102" s="207" t="str">
        <f t="shared" si="20"/>
        <v xml:space="preserve">  </v>
      </c>
    </row>
    <row r="103" spans="8:8" x14ac:dyDescent="0.25">
      <c r="H103" s="207" t="str">
        <f t="shared" si="20"/>
        <v xml:space="preserve">  </v>
      </c>
    </row>
    <row r="104" spans="8:8" x14ac:dyDescent="0.25">
      <c r="H104" s="207" t="str">
        <f t="shared" si="20"/>
        <v xml:space="preserve">  </v>
      </c>
    </row>
    <row r="105" spans="8:8" x14ac:dyDescent="0.25">
      <c r="H105" s="207" t="str">
        <f t="shared" si="20"/>
        <v xml:space="preserve">  </v>
      </c>
    </row>
    <row r="106" spans="8:8" x14ac:dyDescent="0.25">
      <c r="H106" s="207" t="str">
        <f t="shared" si="20"/>
        <v xml:space="preserve">  </v>
      </c>
    </row>
    <row r="107" spans="8:8" x14ac:dyDescent="0.25">
      <c r="H107" s="207" t="str">
        <f t="shared" si="20"/>
        <v xml:space="preserve">  </v>
      </c>
    </row>
    <row r="108" spans="8:8" x14ac:dyDescent="0.25">
      <c r="H108" s="207" t="str">
        <f t="shared" si="20"/>
        <v xml:space="preserve">  </v>
      </c>
    </row>
    <row r="109" spans="8:8" x14ac:dyDescent="0.25">
      <c r="H109" s="207" t="str">
        <f t="shared" si="20"/>
        <v xml:space="preserve">  </v>
      </c>
    </row>
    <row r="110" spans="8:8" x14ac:dyDescent="0.25">
      <c r="H110" s="207" t="str">
        <f t="shared" si="20"/>
        <v xml:space="preserve">  </v>
      </c>
    </row>
    <row r="111" spans="8:8" x14ac:dyDescent="0.25">
      <c r="H111" s="207" t="str">
        <f t="shared" si="20"/>
        <v xml:space="preserve">  </v>
      </c>
    </row>
    <row r="112" spans="8:8" x14ac:dyDescent="0.25">
      <c r="H112" s="674" t="str">
        <f t="shared" si="20"/>
        <v xml:space="preserve">  </v>
      </c>
    </row>
    <row r="113" spans="8:8" x14ac:dyDescent="0.25">
      <c r="H113" s="674" t="str">
        <f t="shared" si="20"/>
        <v xml:space="preserve">  </v>
      </c>
    </row>
    <row r="114" spans="8:8" x14ac:dyDescent="0.25">
      <c r="H114" s="207" t="str">
        <f t="shared" si="20"/>
        <v xml:space="preserve">  </v>
      </c>
    </row>
    <row r="115" spans="8:8" x14ac:dyDescent="0.25">
      <c r="H115" s="674" t="str">
        <f t="shared" si="20"/>
        <v xml:space="preserve">  </v>
      </c>
    </row>
    <row r="116" spans="8:8" x14ac:dyDescent="0.25">
      <c r="H116" s="674" t="str">
        <f t="shared" si="20"/>
        <v xml:space="preserve">  </v>
      </c>
    </row>
    <row r="117" spans="8:8" x14ac:dyDescent="0.25">
      <c r="H117" s="207" t="str">
        <f t="shared" si="20"/>
        <v xml:space="preserve">  </v>
      </c>
    </row>
    <row r="118" spans="8:8" x14ac:dyDescent="0.25">
      <c r="H118" s="207" t="str">
        <f t="shared" si="20"/>
        <v xml:space="preserve">  </v>
      </c>
    </row>
    <row r="119" spans="8:8" x14ac:dyDescent="0.25">
      <c r="H119" s="207" t="str">
        <f t="shared" si="20"/>
        <v xml:space="preserve">  </v>
      </c>
    </row>
    <row r="120" spans="8:8" x14ac:dyDescent="0.25">
      <c r="H120" s="207" t="str">
        <f t="shared" si="20"/>
        <v xml:space="preserve">  </v>
      </c>
    </row>
    <row r="121" spans="8:8" x14ac:dyDescent="0.25">
      <c r="H121" s="207" t="str">
        <f t="shared" si="20"/>
        <v xml:space="preserve">  </v>
      </c>
    </row>
    <row r="122" spans="8:8" x14ac:dyDescent="0.25">
      <c r="H122" s="207" t="str">
        <f t="shared" si="20"/>
        <v xml:space="preserve">  </v>
      </c>
    </row>
    <row r="123" spans="8:8" x14ac:dyDescent="0.25">
      <c r="H123" s="207" t="str">
        <f t="shared" si="20"/>
        <v xml:space="preserve">  </v>
      </c>
    </row>
    <row r="124" spans="8:8" x14ac:dyDescent="0.25">
      <c r="H124" s="207" t="str">
        <f t="shared" si="20"/>
        <v xml:space="preserve">  </v>
      </c>
    </row>
    <row r="125" spans="8:8" x14ac:dyDescent="0.25">
      <c r="H125" s="674" t="str">
        <f t="shared" si="20"/>
        <v xml:space="preserve">  </v>
      </c>
    </row>
    <row r="126" spans="8:8" x14ac:dyDescent="0.25">
      <c r="H126" s="674" t="str">
        <f t="shared" si="20"/>
        <v xml:space="preserve">  </v>
      </c>
    </row>
    <row r="127" spans="8:8" x14ac:dyDescent="0.25">
      <c r="H127" s="207" t="str">
        <f t="shared" si="20"/>
        <v xml:space="preserve">  </v>
      </c>
    </row>
    <row r="128" spans="8:8" x14ac:dyDescent="0.25">
      <c r="H128" s="207" t="str">
        <f t="shared" si="20"/>
        <v xml:space="preserve">  </v>
      </c>
    </row>
    <row r="129" spans="8:8" x14ac:dyDescent="0.25">
      <c r="H129" s="207" t="str">
        <f t="shared" si="20"/>
        <v xml:space="preserve">  </v>
      </c>
    </row>
    <row r="130" spans="8:8" x14ac:dyDescent="0.25">
      <c r="H130" s="207" t="str">
        <f t="shared" si="20"/>
        <v xml:space="preserve">  </v>
      </c>
    </row>
    <row r="131" spans="8:8" x14ac:dyDescent="0.25">
      <c r="H131" s="207" t="str">
        <f t="shared" si="20"/>
        <v xml:space="preserve">  </v>
      </c>
    </row>
    <row r="132" spans="8:8" x14ac:dyDescent="0.25">
      <c r="H132" s="207" t="str">
        <f t="shared" si="20"/>
        <v xml:space="preserve">  </v>
      </c>
    </row>
    <row r="133" spans="8:8" x14ac:dyDescent="0.25">
      <c r="H133" s="675" t="str">
        <f t="shared" si="20"/>
        <v xml:space="preserve">  </v>
      </c>
    </row>
    <row r="134" spans="8:8" x14ac:dyDescent="0.25">
      <c r="H134" s="675" t="str">
        <f t="shared" si="20"/>
        <v xml:space="preserve">  </v>
      </c>
    </row>
    <row r="135" spans="8:8" x14ac:dyDescent="0.25">
      <c r="H135" s="207" t="str">
        <f t="shared" si="20"/>
        <v xml:space="preserve">  </v>
      </c>
    </row>
    <row r="136" spans="8:8" x14ac:dyDescent="0.25">
      <c r="H136" s="207" t="str">
        <f t="shared" si="20"/>
        <v xml:space="preserve">  </v>
      </c>
    </row>
    <row r="137" spans="8:8" x14ac:dyDescent="0.25">
      <c r="H137" s="207" t="str">
        <f t="shared" si="20"/>
        <v xml:space="preserve">  </v>
      </c>
    </row>
    <row r="138" spans="8:8" x14ac:dyDescent="0.25">
      <c r="H138" s="207" t="str">
        <f t="shared" ref="H138:H144" si="21">IFERROR(G138/F138,"  ")</f>
        <v xml:space="preserve">  </v>
      </c>
    </row>
    <row r="139" spans="8:8" x14ac:dyDescent="0.25">
      <c r="H139" s="207" t="str">
        <f t="shared" si="21"/>
        <v xml:space="preserve">  </v>
      </c>
    </row>
    <row r="140" spans="8:8" x14ac:dyDescent="0.25">
      <c r="H140" s="674" t="str">
        <f t="shared" si="21"/>
        <v xml:space="preserve">  </v>
      </c>
    </row>
    <row r="141" spans="8:8" x14ac:dyDescent="0.25">
      <c r="H141" s="674" t="str">
        <f t="shared" si="21"/>
        <v xml:space="preserve">  </v>
      </c>
    </row>
    <row r="142" spans="8:8" x14ac:dyDescent="0.25">
      <c r="H142" s="674" t="str">
        <f t="shared" si="21"/>
        <v xml:space="preserve">  </v>
      </c>
    </row>
    <row r="143" spans="8:8" x14ac:dyDescent="0.25">
      <c r="H143" s="674" t="str">
        <f t="shared" si="21"/>
        <v xml:space="preserve">  </v>
      </c>
    </row>
    <row r="144" spans="8:8" x14ac:dyDescent="0.25">
      <c r="H144" s="207" t="str">
        <f t="shared" si="21"/>
        <v xml:space="preserve">  </v>
      </c>
    </row>
    <row r="145" spans="8:8" x14ac:dyDescent="0.25">
      <c r="H145" s="165"/>
    </row>
    <row r="146" spans="8:8" x14ac:dyDescent="0.25">
      <c r="H146" s="165"/>
    </row>
    <row r="147" spans="8:8" x14ac:dyDescent="0.25">
      <c r="H147" s="165"/>
    </row>
    <row r="148" spans="8:8" x14ac:dyDescent="0.25">
      <c r="H148" s="165"/>
    </row>
    <row r="149" spans="8:8" x14ac:dyDescent="0.25">
      <c r="H149" s="165"/>
    </row>
    <row r="150" spans="8:8" x14ac:dyDescent="0.25">
      <c r="H150" s="165"/>
    </row>
    <row r="151" spans="8:8" x14ac:dyDescent="0.25">
      <c r="H151" s="165"/>
    </row>
    <row r="152" spans="8:8" x14ac:dyDescent="0.25">
      <c r="H152" s="165"/>
    </row>
    <row r="153" spans="8:8" x14ac:dyDescent="0.25">
      <c r="H153" s="165"/>
    </row>
  </sheetData>
  <mergeCells count="24">
    <mergeCell ref="H125:H126"/>
    <mergeCell ref="H133:H134"/>
    <mergeCell ref="H140:H141"/>
    <mergeCell ref="H142:H143"/>
    <mergeCell ref="D5:D6"/>
    <mergeCell ref="E5:E6"/>
    <mergeCell ref="F5:G5"/>
    <mergeCell ref="H65:H66"/>
    <mergeCell ref="H78:H79"/>
    <mergeCell ref="H93:H94"/>
    <mergeCell ref="H95:H96"/>
    <mergeCell ref="H100:H101"/>
    <mergeCell ref="H112:H113"/>
    <mergeCell ref="H115:H116"/>
    <mergeCell ref="G65:G66"/>
    <mergeCell ref="H5:H6"/>
    <mergeCell ref="B2:H2"/>
    <mergeCell ref="B3:H3"/>
    <mergeCell ref="C65:C66"/>
    <mergeCell ref="D65:D66"/>
    <mergeCell ref="E65:E66"/>
    <mergeCell ref="B5:B6"/>
    <mergeCell ref="C5:C6"/>
    <mergeCell ref="F65:F66"/>
  </mergeCells>
  <pageMargins left="0.11811023622047245" right="0.11811023622047245" top="0.15748031496062992" bottom="0.15748031496062992" header="0.31496062992125984" footer="0.31496062992125984"/>
  <pageSetup paperSize="9" scale="6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X97"/>
  <sheetViews>
    <sheetView showGridLines="0" topLeftCell="A22" zoomScale="75" zoomScaleNormal="75" workbookViewId="0">
      <selection activeCell="G8" sqref="G8"/>
    </sheetView>
  </sheetViews>
  <sheetFormatPr defaultColWidth="9.140625" defaultRowHeight="15.75" x14ac:dyDescent="0.25"/>
  <cols>
    <col min="1" max="1" width="2.85546875" style="2" customWidth="1"/>
    <col min="2" max="2" width="6.140625" style="2" customWidth="1"/>
    <col min="3" max="3" width="81.28515625" style="2" customWidth="1"/>
    <col min="4" max="4" width="20.7109375" style="29" customWidth="1"/>
    <col min="5" max="6" width="20.7109375" style="2" customWidth="1"/>
    <col min="7" max="7" width="20.7109375" style="502" customWidth="1"/>
    <col min="8" max="8" width="21.28515625" style="2" customWidth="1"/>
    <col min="9" max="9" width="11.5703125" style="2" customWidth="1"/>
    <col min="10" max="10" width="12.7109375" style="2" customWidth="1"/>
    <col min="11" max="11" width="12.28515625" style="2" customWidth="1"/>
    <col min="12" max="12" width="13.42578125" style="2" customWidth="1"/>
    <col min="13" max="13" width="11.28515625" style="2" customWidth="1"/>
    <col min="14" max="14" width="12.42578125" style="2" customWidth="1"/>
    <col min="15" max="15" width="14.42578125" style="2" customWidth="1"/>
    <col min="16" max="16" width="15.140625" style="2" customWidth="1"/>
    <col min="17" max="17" width="11.28515625" style="2" customWidth="1"/>
    <col min="18" max="18" width="13.140625" style="2" customWidth="1"/>
    <col min="19" max="19" width="13" style="2" customWidth="1"/>
    <col min="20" max="20" width="14.140625" style="2" customWidth="1"/>
    <col min="21" max="21" width="26.5703125" style="2" customWidth="1"/>
    <col min="22" max="16384" width="9.140625" style="2"/>
  </cols>
  <sheetData>
    <row r="1" spans="2:24" ht="18.75" x14ac:dyDescent="0.3">
      <c r="H1" s="153" t="s">
        <v>209</v>
      </c>
    </row>
    <row r="2" spans="2:24" ht="20.25" x14ac:dyDescent="0.3">
      <c r="B2" s="684" t="s">
        <v>37</v>
      </c>
      <c r="C2" s="684"/>
      <c r="D2" s="684"/>
      <c r="E2" s="684"/>
      <c r="F2" s="684"/>
      <c r="G2" s="684"/>
      <c r="H2" s="684"/>
      <c r="I2" s="1"/>
    </row>
    <row r="3" spans="2:24" ht="19.5" thickBot="1" x14ac:dyDescent="0.35">
      <c r="C3" s="1"/>
      <c r="D3" s="30"/>
      <c r="E3" s="1"/>
      <c r="F3" s="1"/>
      <c r="G3" s="544"/>
      <c r="H3" s="68" t="s">
        <v>3</v>
      </c>
      <c r="I3" s="1"/>
    </row>
    <row r="4" spans="2:24" ht="36.75" customHeight="1" x14ac:dyDescent="0.25">
      <c r="B4" s="685" t="s">
        <v>4</v>
      </c>
      <c r="C4" s="687" t="s">
        <v>6</v>
      </c>
      <c r="D4" s="689" t="s">
        <v>775</v>
      </c>
      <c r="E4" s="691" t="s">
        <v>776</v>
      </c>
      <c r="F4" s="693" t="s">
        <v>865</v>
      </c>
      <c r="G4" s="694"/>
      <c r="H4" s="695" t="s">
        <v>866</v>
      </c>
      <c r="I4" s="697"/>
      <c r="J4" s="698"/>
      <c r="K4" s="697"/>
      <c r="L4" s="698"/>
      <c r="M4" s="697"/>
      <c r="N4" s="698"/>
      <c r="O4" s="697"/>
      <c r="P4" s="698"/>
      <c r="Q4" s="697"/>
      <c r="R4" s="698"/>
      <c r="S4" s="698"/>
      <c r="T4" s="698"/>
      <c r="U4" s="3"/>
      <c r="V4" s="3"/>
      <c r="W4" s="3"/>
      <c r="X4" s="3"/>
    </row>
    <row r="5" spans="2:24" ht="30.75" customHeight="1" thickBot="1" x14ac:dyDescent="0.3">
      <c r="B5" s="686"/>
      <c r="C5" s="688"/>
      <c r="D5" s="690"/>
      <c r="E5" s="692"/>
      <c r="F5" s="551" t="s">
        <v>0</v>
      </c>
      <c r="G5" s="545"/>
      <c r="H5" s="696"/>
      <c r="I5" s="697"/>
      <c r="J5" s="697"/>
      <c r="K5" s="697"/>
      <c r="L5" s="697"/>
      <c r="M5" s="697"/>
      <c r="N5" s="697"/>
      <c r="O5" s="697"/>
      <c r="P5" s="698"/>
      <c r="Q5" s="697"/>
      <c r="R5" s="698"/>
      <c r="S5" s="698"/>
      <c r="T5" s="698"/>
      <c r="U5" s="3"/>
      <c r="V5" s="3"/>
      <c r="W5" s="3"/>
      <c r="X5" s="3"/>
    </row>
    <row r="6" spans="2:24" s="35" customFormat="1" ht="35.25" customHeight="1" x14ac:dyDescent="0.3">
      <c r="B6" s="429" t="s">
        <v>53</v>
      </c>
      <c r="C6" s="430" t="s">
        <v>81</v>
      </c>
      <c r="D6" s="422">
        <v>259542952</v>
      </c>
      <c r="E6" s="552">
        <v>282362800</v>
      </c>
      <c r="F6" s="553">
        <v>282362800</v>
      </c>
      <c r="G6" s="422">
        <v>292353796</v>
      </c>
      <c r="H6" s="425">
        <f t="shared" ref="H6:H37" si="0">IFERROR(G6/F6,"  ")</f>
        <v>1.0353835420246575</v>
      </c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</row>
    <row r="7" spans="2:24" s="35" customFormat="1" ht="35.25" customHeight="1" x14ac:dyDescent="0.3">
      <c r="B7" s="132" t="s">
        <v>54</v>
      </c>
      <c r="C7" s="40" t="s">
        <v>119</v>
      </c>
      <c r="D7" s="423">
        <v>358270632</v>
      </c>
      <c r="E7" s="554">
        <v>402800000</v>
      </c>
      <c r="F7" s="505">
        <v>402800000</v>
      </c>
      <c r="G7" s="423">
        <v>402452615</v>
      </c>
      <c r="H7" s="426">
        <f t="shared" si="0"/>
        <v>0.99913757447864948</v>
      </c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</row>
    <row r="8" spans="2:24" s="35" customFormat="1" ht="35.25" customHeight="1" x14ac:dyDescent="0.3">
      <c r="B8" s="132" t="s">
        <v>55</v>
      </c>
      <c r="C8" s="40" t="s">
        <v>120</v>
      </c>
      <c r="D8" s="423">
        <v>415853363</v>
      </c>
      <c r="E8" s="554">
        <v>463824200</v>
      </c>
      <c r="F8" s="505">
        <v>463824200</v>
      </c>
      <c r="G8" s="423">
        <v>464518045</v>
      </c>
      <c r="H8" s="426">
        <f t="shared" si="0"/>
        <v>1.0014959223774871</v>
      </c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</row>
    <row r="9" spans="2:24" s="35" customFormat="1" ht="35.25" customHeight="1" x14ac:dyDescent="0.3">
      <c r="B9" s="132" t="s">
        <v>56</v>
      </c>
      <c r="C9" s="40" t="s">
        <v>569</v>
      </c>
      <c r="D9" s="431">
        <f>SUM(D10:D11)</f>
        <v>377</v>
      </c>
      <c r="E9" s="554">
        <f t="shared" ref="E9" si="1">E10+E11</f>
        <v>376</v>
      </c>
      <c r="F9" s="505">
        <f t="shared" ref="F9:G9" si="2">F10+F11</f>
        <v>376</v>
      </c>
      <c r="G9" s="555">
        <f t="shared" si="2"/>
        <v>373</v>
      </c>
      <c r="H9" s="426">
        <f t="shared" si="0"/>
        <v>0.99202127659574468</v>
      </c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</row>
    <row r="10" spans="2:24" s="35" customFormat="1" ht="35.25" customHeight="1" x14ac:dyDescent="0.3">
      <c r="B10" s="132" t="s">
        <v>124</v>
      </c>
      <c r="C10" s="133" t="s">
        <v>121</v>
      </c>
      <c r="D10" s="423">
        <v>349</v>
      </c>
      <c r="E10" s="554">
        <v>342</v>
      </c>
      <c r="F10" s="505">
        <v>342</v>
      </c>
      <c r="G10" s="546">
        <v>351</v>
      </c>
      <c r="H10" s="426">
        <f t="shared" si="0"/>
        <v>1.0263157894736843</v>
      </c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</row>
    <row r="11" spans="2:24" s="35" customFormat="1" ht="35.25" customHeight="1" x14ac:dyDescent="0.3">
      <c r="B11" s="132" t="s">
        <v>123</v>
      </c>
      <c r="C11" s="133" t="s">
        <v>122</v>
      </c>
      <c r="D11" s="423">
        <v>28</v>
      </c>
      <c r="E11" s="554">
        <v>34</v>
      </c>
      <c r="F11" s="505">
        <v>34</v>
      </c>
      <c r="G11" s="546">
        <v>22</v>
      </c>
      <c r="H11" s="426">
        <f t="shared" si="0"/>
        <v>0.6470588235294118</v>
      </c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</row>
    <row r="12" spans="2:24" s="35" customFormat="1" ht="35.25" customHeight="1" x14ac:dyDescent="0.3">
      <c r="B12" s="132" t="s">
        <v>97</v>
      </c>
      <c r="C12" s="134" t="s">
        <v>7</v>
      </c>
      <c r="D12" s="423"/>
      <c r="E12" s="554">
        <v>1250000</v>
      </c>
      <c r="F12" s="505">
        <v>1250000</v>
      </c>
      <c r="G12" s="423">
        <v>1935309</v>
      </c>
      <c r="H12" s="426">
        <f>IFERROR(G12/F12,"  ")</f>
        <v>1.5482472</v>
      </c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</row>
    <row r="13" spans="2:24" s="35" customFormat="1" ht="35.25" customHeight="1" x14ac:dyDescent="0.3">
      <c r="B13" s="132" t="s">
        <v>98</v>
      </c>
      <c r="C13" s="134" t="s">
        <v>71</v>
      </c>
      <c r="D13" s="423"/>
      <c r="E13" s="554">
        <v>1</v>
      </c>
      <c r="F13" s="505">
        <v>1</v>
      </c>
      <c r="G13" s="546">
        <v>3</v>
      </c>
      <c r="H13" s="426">
        <f t="shared" si="0"/>
        <v>3</v>
      </c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</row>
    <row r="14" spans="2:24" s="35" customFormat="1" ht="35.25" customHeight="1" x14ac:dyDescent="0.3">
      <c r="B14" s="132" t="s">
        <v>99</v>
      </c>
      <c r="C14" s="134" t="s">
        <v>8</v>
      </c>
      <c r="D14" s="423"/>
      <c r="E14" s="554"/>
      <c r="F14" s="505"/>
      <c r="G14" s="423"/>
      <c r="H14" s="426" t="str">
        <f t="shared" si="0"/>
        <v xml:space="preserve">  </v>
      </c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</row>
    <row r="15" spans="2:24" s="35" customFormat="1" ht="35.25" customHeight="1" x14ac:dyDescent="0.3">
      <c r="B15" s="132" t="s">
        <v>100</v>
      </c>
      <c r="C15" s="134" t="s">
        <v>72</v>
      </c>
      <c r="D15" s="423"/>
      <c r="E15" s="554"/>
      <c r="F15" s="505"/>
      <c r="G15" s="423"/>
      <c r="H15" s="426" t="str">
        <f t="shared" si="0"/>
        <v xml:space="preserve">  </v>
      </c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</row>
    <row r="16" spans="2:24" s="35" customFormat="1" ht="35.25" customHeight="1" x14ac:dyDescent="0.3">
      <c r="B16" s="132" t="s">
        <v>101</v>
      </c>
      <c r="C16" s="40" t="s">
        <v>9</v>
      </c>
      <c r="D16" s="423">
        <v>5267929</v>
      </c>
      <c r="E16" s="554">
        <v>6000000</v>
      </c>
      <c r="F16" s="505">
        <v>6000000</v>
      </c>
      <c r="G16" s="423">
        <v>7765137</v>
      </c>
      <c r="H16" s="426">
        <f t="shared" si="0"/>
        <v>1.2941895000000001</v>
      </c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</row>
    <row r="17" spans="2:24" s="35" customFormat="1" ht="35.25" customHeight="1" x14ac:dyDescent="0.3">
      <c r="B17" s="132" t="s">
        <v>102</v>
      </c>
      <c r="C17" s="40" t="s">
        <v>73</v>
      </c>
      <c r="D17" s="423"/>
      <c r="E17" s="554">
        <v>14</v>
      </c>
      <c r="F17" s="505">
        <v>14</v>
      </c>
      <c r="G17" s="423">
        <v>22</v>
      </c>
      <c r="H17" s="426">
        <f t="shared" si="0"/>
        <v>1.5714285714285714</v>
      </c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</row>
    <row r="18" spans="2:24" s="35" customFormat="1" ht="35.25" customHeight="1" x14ac:dyDescent="0.3">
      <c r="B18" s="132" t="s">
        <v>103</v>
      </c>
      <c r="C18" s="40" t="s">
        <v>10</v>
      </c>
      <c r="D18" s="423"/>
      <c r="E18" s="554"/>
      <c r="F18" s="505"/>
      <c r="G18" s="423"/>
      <c r="H18" s="426" t="str">
        <f t="shared" si="0"/>
        <v xml:space="preserve">  </v>
      </c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</row>
    <row r="19" spans="2:24" s="35" customFormat="1" ht="35.25" customHeight="1" x14ac:dyDescent="0.3">
      <c r="B19" s="132" t="s">
        <v>104</v>
      </c>
      <c r="C19" s="134" t="s">
        <v>74</v>
      </c>
      <c r="D19" s="423"/>
      <c r="E19" s="554"/>
      <c r="F19" s="505"/>
      <c r="G19" s="423"/>
      <c r="H19" s="426" t="str">
        <f t="shared" si="0"/>
        <v xml:space="preserve">  </v>
      </c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</row>
    <row r="20" spans="2:24" s="35" customFormat="1" ht="35.25" customHeight="1" x14ac:dyDescent="0.3">
      <c r="B20" s="132" t="s">
        <v>105</v>
      </c>
      <c r="C20" s="40" t="s">
        <v>83</v>
      </c>
      <c r="D20" s="423"/>
      <c r="E20" s="554"/>
      <c r="F20" s="505"/>
      <c r="G20" s="423"/>
      <c r="H20" s="426" t="str">
        <f t="shared" si="0"/>
        <v xml:space="preserve">  </v>
      </c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</row>
    <row r="21" spans="2:24" s="35" customFormat="1" ht="35.25" customHeight="1" x14ac:dyDescent="0.3">
      <c r="B21" s="132" t="s">
        <v>63</v>
      </c>
      <c r="C21" s="40" t="s">
        <v>82</v>
      </c>
      <c r="D21" s="423"/>
      <c r="E21" s="554"/>
      <c r="F21" s="505"/>
      <c r="G21" s="423"/>
      <c r="H21" s="426" t="str">
        <f t="shared" si="0"/>
        <v xml:space="preserve">  </v>
      </c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</row>
    <row r="22" spans="2:24" s="35" customFormat="1" ht="35.25" customHeight="1" x14ac:dyDescent="0.3">
      <c r="B22" s="132" t="s">
        <v>106</v>
      </c>
      <c r="C22" s="40" t="s">
        <v>75</v>
      </c>
      <c r="D22" s="423"/>
      <c r="E22" s="554"/>
      <c r="F22" s="505"/>
      <c r="G22" s="423"/>
      <c r="H22" s="426" t="str">
        <f t="shared" si="0"/>
        <v xml:space="preserve">  </v>
      </c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</row>
    <row r="23" spans="2:24" s="35" customFormat="1" ht="35.25" customHeight="1" x14ac:dyDescent="0.3">
      <c r="B23" s="132" t="s">
        <v>107</v>
      </c>
      <c r="C23" s="40" t="s">
        <v>76</v>
      </c>
      <c r="D23" s="423"/>
      <c r="E23" s="554"/>
      <c r="F23" s="505"/>
      <c r="G23" s="423"/>
      <c r="H23" s="426" t="str">
        <f t="shared" si="0"/>
        <v xml:space="preserve">  </v>
      </c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</row>
    <row r="24" spans="2:24" s="35" customFormat="1" ht="35.25" customHeight="1" x14ac:dyDescent="0.3">
      <c r="B24" s="132" t="s">
        <v>108</v>
      </c>
      <c r="C24" s="40" t="s">
        <v>77</v>
      </c>
      <c r="D24" s="423"/>
      <c r="E24" s="554"/>
      <c r="F24" s="505"/>
      <c r="G24" s="423"/>
      <c r="H24" s="426" t="str">
        <f t="shared" si="0"/>
        <v xml:space="preserve">  </v>
      </c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</row>
    <row r="25" spans="2:24" s="35" customFormat="1" ht="35.25" customHeight="1" x14ac:dyDescent="0.3">
      <c r="B25" s="132" t="s">
        <v>109</v>
      </c>
      <c r="C25" s="40" t="s">
        <v>78</v>
      </c>
      <c r="D25" s="423">
        <v>3</v>
      </c>
      <c r="E25" s="554">
        <v>3</v>
      </c>
      <c r="F25" s="505">
        <v>3</v>
      </c>
      <c r="G25" s="423">
        <v>3</v>
      </c>
      <c r="H25" s="426">
        <f t="shared" si="0"/>
        <v>1</v>
      </c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</row>
    <row r="26" spans="2:24" s="35" customFormat="1" ht="35.25" customHeight="1" x14ac:dyDescent="0.3">
      <c r="B26" s="132" t="s">
        <v>110</v>
      </c>
      <c r="C26" s="40" t="s">
        <v>11</v>
      </c>
      <c r="D26" s="423">
        <v>4170140</v>
      </c>
      <c r="E26" s="554">
        <v>21500000</v>
      </c>
      <c r="F26" s="505">
        <v>21500000</v>
      </c>
      <c r="G26" s="423">
        <v>20017096</v>
      </c>
      <c r="H26" s="426">
        <f t="shared" si="0"/>
        <v>0.93102772093023256</v>
      </c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</row>
    <row r="27" spans="2:24" s="35" customFormat="1" ht="35.25" customHeight="1" x14ac:dyDescent="0.3">
      <c r="B27" s="132" t="s">
        <v>111</v>
      </c>
      <c r="C27" s="40" t="s">
        <v>79</v>
      </c>
      <c r="D27" s="423">
        <v>36310</v>
      </c>
      <c r="E27" s="554">
        <v>250000</v>
      </c>
      <c r="F27" s="505">
        <v>250000</v>
      </c>
      <c r="G27" s="423">
        <v>76860</v>
      </c>
      <c r="H27" s="426">
        <f t="shared" si="0"/>
        <v>0.30743999999999999</v>
      </c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</row>
    <row r="28" spans="2:24" s="39" customFormat="1" ht="35.25" customHeight="1" x14ac:dyDescent="0.2">
      <c r="B28" s="132" t="s">
        <v>112</v>
      </c>
      <c r="C28" s="134" t="s">
        <v>80</v>
      </c>
      <c r="D28" s="423"/>
      <c r="E28" s="554">
        <v>100000</v>
      </c>
      <c r="F28" s="505">
        <v>100000</v>
      </c>
      <c r="G28" s="423"/>
      <c r="H28" s="426">
        <f t="shared" si="0"/>
        <v>0</v>
      </c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</row>
    <row r="29" spans="2:24" s="35" customFormat="1" ht="35.25" customHeight="1" x14ac:dyDescent="0.3">
      <c r="B29" s="132" t="s">
        <v>113</v>
      </c>
      <c r="C29" s="40" t="s">
        <v>12</v>
      </c>
      <c r="D29" s="423">
        <v>1039878</v>
      </c>
      <c r="E29" s="554">
        <v>2800000</v>
      </c>
      <c r="F29" s="505">
        <v>2800000</v>
      </c>
      <c r="G29" s="423">
        <v>2096653</v>
      </c>
      <c r="H29" s="426">
        <f t="shared" si="0"/>
        <v>0.74880464285714288</v>
      </c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</row>
    <row r="30" spans="2:24" s="35" customFormat="1" ht="35.25" customHeight="1" x14ac:dyDescent="0.3">
      <c r="B30" s="132" t="s">
        <v>114</v>
      </c>
      <c r="C30" s="40" t="s">
        <v>47</v>
      </c>
      <c r="D30" s="423">
        <v>7</v>
      </c>
      <c r="E30" s="554">
        <v>9</v>
      </c>
      <c r="F30" s="505">
        <v>9</v>
      </c>
      <c r="G30" s="423">
        <v>8</v>
      </c>
      <c r="H30" s="426">
        <f t="shared" si="0"/>
        <v>0.88888888888888884</v>
      </c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</row>
    <row r="31" spans="2:24" s="35" customFormat="1" ht="35.25" customHeight="1" x14ac:dyDescent="0.3">
      <c r="B31" s="132" t="s">
        <v>64</v>
      </c>
      <c r="C31" s="40" t="s">
        <v>13</v>
      </c>
      <c r="D31" s="423">
        <v>2602767</v>
      </c>
      <c r="E31" s="554">
        <v>2000000</v>
      </c>
      <c r="F31" s="505">
        <v>2000000</v>
      </c>
      <c r="G31" s="423">
        <v>1051168</v>
      </c>
      <c r="H31" s="426">
        <f t="shared" si="0"/>
        <v>0.52558400000000005</v>
      </c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</row>
    <row r="32" spans="2:24" s="35" customFormat="1" ht="35.25" customHeight="1" x14ac:dyDescent="0.3">
      <c r="B32" s="132" t="s">
        <v>115</v>
      </c>
      <c r="C32" s="40" t="s">
        <v>47</v>
      </c>
      <c r="D32" s="423">
        <v>34</v>
      </c>
      <c r="E32" s="554">
        <v>25</v>
      </c>
      <c r="F32" s="505">
        <v>25</v>
      </c>
      <c r="G32" s="423">
        <v>21</v>
      </c>
      <c r="H32" s="426">
        <f t="shared" si="0"/>
        <v>0.84</v>
      </c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</row>
    <row r="33" spans="2:24" s="35" customFormat="1" ht="35.25" customHeight="1" x14ac:dyDescent="0.3">
      <c r="B33" s="132" t="s">
        <v>116</v>
      </c>
      <c r="C33" s="40" t="s">
        <v>14</v>
      </c>
      <c r="D33" s="423"/>
      <c r="E33" s="554"/>
      <c r="F33" s="505"/>
      <c r="G33" s="423"/>
      <c r="H33" s="426" t="str">
        <f t="shared" si="0"/>
        <v xml:space="preserve">  </v>
      </c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</row>
    <row r="34" spans="2:24" s="35" customFormat="1" ht="35.25" customHeight="1" x14ac:dyDescent="0.3">
      <c r="B34" s="132" t="s">
        <v>117</v>
      </c>
      <c r="C34" s="40" t="s">
        <v>15</v>
      </c>
      <c r="D34" s="423">
        <v>152562</v>
      </c>
      <c r="E34" s="554">
        <v>500000</v>
      </c>
      <c r="F34" s="505">
        <v>500000</v>
      </c>
      <c r="G34" s="423">
        <v>312114</v>
      </c>
      <c r="H34" s="426">
        <f t="shared" si="0"/>
        <v>0.62422800000000001</v>
      </c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</row>
    <row r="35" spans="2:24" s="35" customFormat="1" ht="35.25" customHeight="1" x14ac:dyDescent="0.3">
      <c r="B35" s="132" t="s">
        <v>118</v>
      </c>
      <c r="C35" s="40" t="s">
        <v>16</v>
      </c>
      <c r="D35" s="423"/>
      <c r="E35" s="554"/>
      <c r="F35" s="505"/>
      <c r="G35" s="423"/>
      <c r="H35" s="426" t="str">
        <f t="shared" si="0"/>
        <v xml:space="preserve">  </v>
      </c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</row>
    <row r="36" spans="2:24" s="35" customFormat="1" ht="35.25" customHeight="1" x14ac:dyDescent="0.3">
      <c r="B36" s="132" t="s">
        <v>65</v>
      </c>
      <c r="C36" s="40" t="s">
        <v>17</v>
      </c>
      <c r="D36" s="424"/>
      <c r="E36" s="556"/>
      <c r="F36" s="505"/>
      <c r="G36" s="423"/>
      <c r="H36" s="426" t="str">
        <f t="shared" si="0"/>
        <v xml:space="preserve">  </v>
      </c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</row>
    <row r="37" spans="2:24" s="35" customFormat="1" ht="35.25" customHeight="1" thickBot="1" x14ac:dyDescent="0.35">
      <c r="B37" s="130" t="s">
        <v>267</v>
      </c>
      <c r="C37" s="131" t="s">
        <v>266</v>
      </c>
      <c r="D37" s="428"/>
      <c r="E37" s="557"/>
      <c r="F37" s="558"/>
      <c r="G37" s="428"/>
      <c r="H37" s="427" t="str">
        <f t="shared" si="0"/>
        <v xml:space="preserve">  </v>
      </c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</row>
    <row r="38" spans="2:24" s="35" customFormat="1" ht="9.75" customHeight="1" x14ac:dyDescent="0.3">
      <c r="B38" s="38"/>
      <c r="C38" s="95"/>
      <c r="D38" s="42"/>
      <c r="E38" s="95"/>
      <c r="F38" s="38"/>
      <c r="G38" s="547"/>
      <c r="H38" s="38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</row>
    <row r="39" spans="2:24" s="35" customFormat="1" ht="20.100000000000001" customHeight="1" x14ac:dyDescent="0.3">
      <c r="B39" s="38"/>
      <c r="C39" s="13" t="s">
        <v>574</v>
      </c>
      <c r="H39" s="38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</row>
    <row r="40" spans="2:24" s="35" customFormat="1" ht="20.100000000000001" customHeight="1" x14ac:dyDescent="0.3">
      <c r="B40" s="38"/>
      <c r="C40" s="114" t="s">
        <v>570</v>
      </c>
      <c r="D40" s="213"/>
      <c r="E40" s="114"/>
      <c r="F40" s="60"/>
      <c r="G40" s="547"/>
      <c r="H40" s="38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</row>
    <row r="41" spans="2:24" s="35" customFormat="1" ht="20.100000000000001" customHeight="1" x14ac:dyDescent="0.3">
      <c r="B41" s="38"/>
      <c r="C41" s="699" t="s">
        <v>683</v>
      </c>
      <c r="D41" s="699"/>
      <c r="E41" s="699"/>
      <c r="F41" s="699"/>
      <c r="G41" s="547"/>
      <c r="H41" s="38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</row>
    <row r="42" spans="2:24" x14ac:dyDescent="0.25">
      <c r="B42" s="96"/>
      <c r="C42" s="5"/>
      <c r="D42" s="31"/>
      <c r="E42" s="5"/>
      <c r="F42" s="96"/>
      <c r="G42" s="549"/>
      <c r="H42" s="96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</row>
    <row r="43" spans="2:24" x14ac:dyDescent="0.25">
      <c r="B43" s="700"/>
      <c r="C43" s="700"/>
      <c r="D43" s="13"/>
      <c r="E43" s="701"/>
      <c r="F43" s="701"/>
      <c r="G43" s="701"/>
      <c r="H43" s="701"/>
      <c r="I43" s="94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</row>
    <row r="44" spans="2:24" ht="24" customHeight="1" x14ac:dyDescent="0.25">
      <c r="B44" s="13"/>
      <c r="C44" s="13"/>
      <c r="D44" s="94"/>
      <c r="F44" s="13"/>
      <c r="H44" s="13"/>
      <c r="I44" s="1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</row>
    <row r="45" spans="2:24" ht="18" x14ac:dyDescent="0.25">
      <c r="B45" s="96"/>
      <c r="C45" s="5"/>
      <c r="D45" s="213" t="s">
        <v>840</v>
      </c>
      <c r="E45" s="114"/>
      <c r="F45" s="60"/>
      <c r="G45" s="548">
        <f>G8+G12+G16+G26+G27+G29+G31+G34</f>
        <v>497772382</v>
      </c>
      <c r="H45" s="96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</row>
    <row r="46" spans="2:24" x14ac:dyDescent="0.25">
      <c r="B46" s="96"/>
      <c r="C46" s="3"/>
      <c r="D46" s="32"/>
      <c r="E46" s="3"/>
      <c r="F46" s="96"/>
      <c r="G46" s="549"/>
      <c r="H46" s="96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</row>
    <row r="47" spans="2:24" x14ac:dyDescent="0.25">
      <c r="B47" s="96"/>
      <c r="C47" s="3"/>
      <c r="D47" s="32"/>
      <c r="E47" s="3"/>
      <c r="F47" s="96"/>
      <c r="G47" s="549"/>
      <c r="H47" s="96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</row>
    <row r="48" spans="2:24" x14ac:dyDescent="0.25">
      <c r="B48" s="96"/>
      <c r="C48" s="3"/>
      <c r="D48" s="32"/>
      <c r="E48" s="3"/>
      <c r="F48" s="96"/>
      <c r="G48" s="549"/>
      <c r="H48" s="96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</row>
    <row r="49" spans="2:24" x14ac:dyDescent="0.25">
      <c r="B49" s="96"/>
      <c r="C49" s="6"/>
      <c r="D49" s="33"/>
      <c r="E49" s="6"/>
      <c r="F49" s="96"/>
      <c r="G49" s="549"/>
      <c r="H49" s="96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</row>
    <row r="50" spans="2:24" x14ac:dyDescent="0.25">
      <c r="B50" s="96"/>
      <c r="C50" s="6"/>
      <c r="D50" s="33"/>
      <c r="E50" s="6"/>
      <c r="F50" s="96"/>
      <c r="G50" s="549"/>
      <c r="H50" s="96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</row>
    <row r="51" spans="2:24" x14ac:dyDescent="0.25">
      <c r="B51" s="96"/>
      <c r="C51" s="6"/>
      <c r="D51" s="33"/>
      <c r="E51" s="6"/>
      <c r="F51" s="96"/>
      <c r="G51" s="549"/>
      <c r="H51" s="96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</row>
    <row r="52" spans="2:24" x14ac:dyDescent="0.25">
      <c r="B52" s="96"/>
      <c r="C52" s="6"/>
      <c r="D52" s="33"/>
      <c r="E52" s="6"/>
      <c r="F52" s="96"/>
      <c r="G52" s="549"/>
      <c r="H52" s="96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</row>
    <row r="53" spans="2:24" x14ac:dyDescent="0.25">
      <c r="B53" s="96"/>
      <c r="C53" s="6"/>
      <c r="D53" s="33"/>
      <c r="E53" s="6"/>
      <c r="F53" s="96"/>
      <c r="G53" s="549"/>
      <c r="H53" s="96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</row>
    <row r="54" spans="2:24" x14ac:dyDescent="0.25">
      <c r="B54" s="96"/>
      <c r="C54" s="6"/>
      <c r="D54" s="33"/>
      <c r="E54" s="6"/>
      <c r="F54" s="96"/>
      <c r="G54" s="549"/>
      <c r="H54" s="96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</row>
    <row r="55" spans="2:24" x14ac:dyDescent="0.25">
      <c r="B55" s="96"/>
      <c r="C55" s="3"/>
      <c r="D55" s="32"/>
      <c r="E55" s="3"/>
      <c r="F55" s="96"/>
      <c r="G55" s="549"/>
      <c r="H55" s="96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</row>
    <row r="56" spans="2:24" x14ac:dyDescent="0.25">
      <c r="B56" s="96"/>
      <c r="C56" s="3"/>
      <c r="D56" s="32"/>
      <c r="E56" s="3"/>
      <c r="F56" s="96"/>
      <c r="G56" s="549"/>
      <c r="H56" s="96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</row>
    <row r="57" spans="2:24" x14ac:dyDescent="0.25">
      <c r="B57" s="96"/>
      <c r="C57" s="3"/>
      <c r="D57" s="32"/>
      <c r="E57" s="3"/>
      <c r="F57" s="96"/>
      <c r="G57" s="549"/>
      <c r="H57" s="96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</row>
    <row r="58" spans="2:24" x14ac:dyDescent="0.25">
      <c r="B58" s="96"/>
      <c r="C58" s="6"/>
      <c r="D58" s="33"/>
      <c r="E58" s="6"/>
      <c r="F58" s="96"/>
      <c r="G58" s="549"/>
      <c r="H58" s="96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</row>
    <row r="59" spans="2:24" x14ac:dyDescent="0.25">
      <c r="B59" s="96"/>
      <c r="C59" s="6"/>
      <c r="D59" s="33"/>
      <c r="E59" s="6"/>
      <c r="F59" s="96"/>
      <c r="G59" s="549"/>
      <c r="H59" s="96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</row>
    <row r="60" spans="2:24" x14ac:dyDescent="0.25">
      <c r="B60" s="96"/>
      <c r="C60" s="6"/>
      <c r="D60" s="33"/>
      <c r="E60" s="6"/>
      <c r="F60" s="96"/>
      <c r="G60" s="549"/>
      <c r="H60" s="96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</row>
    <row r="61" spans="2:24" x14ac:dyDescent="0.25">
      <c r="B61" s="96"/>
      <c r="C61" s="6"/>
      <c r="D61" s="33"/>
      <c r="E61" s="6"/>
      <c r="F61" s="96"/>
      <c r="G61" s="549"/>
      <c r="H61" s="96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</row>
    <row r="62" spans="2:24" x14ac:dyDescent="0.25">
      <c r="B62" s="3"/>
      <c r="C62" s="3"/>
      <c r="D62" s="32"/>
      <c r="E62" s="3"/>
      <c r="F62" s="3"/>
      <c r="G62" s="550"/>
      <c r="H62" s="3"/>
      <c r="I62" s="3"/>
      <c r="J62" s="3"/>
      <c r="K62" s="3"/>
      <c r="L62" s="3"/>
      <c r="M62" s="3"/>
      <c r="N62" s="3"/>
      <c r="O62" s="3"/>
      <c r="P62" s="3"/>
    </row>
    <row r="63" spans="2:24" x14ac:dyDescent="0.25">
      <c r="B63" s="3"/>
      <c r="C63" s="3"/>
      <c r="D63" s="32"/>
      <c r="E63" s="3"/>
      <c r="F63" s="3"/>
      <c r="G63" s="550"/>
      <c r="H63" s="3"/>
      <c r="I63" s="3"/>
      <c r="J63" s="3"/>
      <c r="K63" s="3"/>
      <c r="L63" s="3"/>
      <c r="M63" s="3"/>
      <c r="N63" s="3"/>
      <c r="O63" s="3"/>
      <c r="P63" s="3"/>
    </row>
    <row r="64" spans="2:24" x14ac:dyDescent="0.25">
      <c r="B64" s="3"/>
      <c r="C64" s="3"/>
      <c r="D64" s="32"/>
      <c r="E64" s="3"/>
      <c r="F64" s="3"/>
      <c r="G64" s="550"/>
      <c r="H64" s="3"/>
      <c r="I64" s="3"/>
      <c r="J64" s="3"/>
      <c r="K64" s="3"/>
      <c r="L64" s="3"/>
      <c r="M64" s="3"/>
      <c r="N64" s="3"/>
      <c r="O64" s="3"/>
      <c r="P64" s="3"/>
    </row>
    <row r="65" spans="2:16" x14ac:dyDescent="0.25">
      <c r="B65" s="3"/>
      <c r="C65" s="3"/>
      <c r="D65" s="32"/>
      <c r="E65" s="3"/>
      <c r="F65" s="3"/>
      <c r="G65" s="550"/>
      <c r="H65" s="3"/>
      <c r="I65" s="3"/>
      <c r="J65" s="3"/>
      <c r="K65" s="3"/>
      <c r="L65" s="3"/>
      <c r="M65" s="3"/>
      <c r="N65" s="3"/>
      <c r="O65" s="3"/>
      <c r="P65" s="3"/>
    </row>
    <row r="66" spans="2:16" x14ac:dyDescent="0.25">
      <c r="B66" s="3"/>
      <c r="C66" s="3"/>
      <c r="D66" s="32"/>
      <c r="E66" s="3"/>
      <c r="F66" s="3"/>
      <c r="G66" s="550"/>
      <c r="H66" s="3"/>
      <c r="I66" s="3"/>
      <c r="J66" s="3"/>
      <c r="K66" s="3"/>
      <c r="L66" s="3"/>
      <c r="M66" s="3"/>
      <c r="N66" s="3"/>
      <c r="O66" s="3"/>
      <c r="P66" s="3"/>
    </row>
    <row r="67" spans="2:16" x14ac:dyDescent="0.25">
      <c r="B67" s="3"/>
      <c r="C67" s="3"/>
      <c r="D67" s="32"/>
      <c r="E67" s="3"/>
      <c r="F67" s="3"/>
      <c r="G67" s="550"/>
      <c r="H67" s="3"/>
      <c r="I67" s="3"/>
      <c r="J67" s="3"/>
      <c r="K67" s="3"/>
      <c r="L67" s="3"/>
      <c r="M67" s="3"/>
      <c r="N67" s="3"/>
      <c r="O67" s="3"/>
      <c r="P67" s="3"/>
    </row>
    <row r="68" spans="2:16" x14ac:dyDescent="0.25">
      <c r="B68" s="3"/>
      <c r="C68" s="3"/>
      <c r="D68" s="32"/>
      <c r="E68" s="3"/>
      <c r="F68" s="3"/>
      <c r="G68" s="550"/>
      <c r="H68" s="3"/>
      <c r="I68" s="3"/>
      <c r="J68" s="3"/>
      <c r="K68" s="3"/>
      <c r="L68" s="3"/>
      <c r="M68" s="3"/>
      <c r="N68" s="3"/>
      <c r="O68" s="3"/>
      <c r="P68" s="3"/>
    </row>
    <row r="69" spans="2:16" x14ac:dyDescent="0.25">
      <c r="B69" s="3"/>
      <c r="C69" s="3"/>
      <c r="D69" s="32"/>
      <c r="E69" s="3"/>
      <c r="F69" s="3"/>
      <c r="G69" s="550"/>
      <c r="H69" s="3"/>
      <c r="I69" s="3"/>
      <c r="J69" s="3"/>
      <c r="K69" s="3"/>
      <c r="L69" s="3"/>
      <c r="M69" s="3"/>
      <c r="N69" s="3"/>
      <c r="O69" s="3"/>
      <c r="P69" s="3"/>
    </row>
    <row r="70" spans="2:16" x14ac:dyDescent="0.25">
      <c r="B70" s="3"/>
      <c r="C70" s="3"/>
      <c r="D70" s="32"/>
      <c r="E70" s="3"/>
      <c r="F70" s="3"/>
      <c r="G70" s="550"/>
      <c r="H70" s="3"/>
      <c r="I70" s="3"/>
      <c r="J70" s="3"/>
      <c r="K70" s="3"/>
      <c r="L70" s="3"/>
      <c r="M70" s="3"/>
      <c r="N70" s="3"/>
      <c r="O70" s="3"/>
      <c r="P70" s="3"/>
    </row>
    <row r="71" spans="2:16" x14ac:dyDescent="0.25">
      <c r="B71" s="3"/>
      <c r="C71" s="3"/>
      <c r="D71" s="32"/>
      <c r="E71" s="3"/>
      <c r="F71" s="3"/>
      <c r="G71" s="550"/>
      <c r="H71" s="3"/>
      <c r="I71" s="3"/>
      <c r="J71" s="3"/>
      <c r="K71" s="3"/>
      <c r="L71" s="3"/>
      <c r="M71" s="3"/>
      <c r="N71" s="3"/>
      <c r="O71" s="3"/>
      <c r="P71" s="3"/>
    </row>
    <row r="72" spans="2:16" x14ac:dyDescent="0.25">
      <c r="B72" s="3"/>
      <c r="C72" s="3"/>
      <c r="D72" s="32"/>
      <c r="E72" s="3"/>
      <c r="F72" s="3"/>
      <c r="G72" s="550"/>
      <c r="H72" s="3"/>
      <c r="I72" s="3"/>
      <c r="J72" s="3"/>
      <c r="K72" s="3"/>
      <c r="L72" s="3"/>
      <c r="M72" s="3"/>
      <c r="N72" s="3"/>
      <c r="O72" s="3"/>
      <c r="P72" s="3"/>
    </row>
    <row r="73" spans="2:16" x14ac:dyDescent="0.25">
      <c r="B73" s="3"/>
      <c r="C73" s="3"/>
      <c r="D73" s="32"/>
      <c r="E73" s="3"/>
      <c r="F73" s="3"/>
      <c r="G73" s="550"/>
      <c r="H73" s="3"/>
      <c r="I73" s="3"/>
      <c r="J73" s="3"/>
      <c r="K73" s="3"/>
      <c r="L73" s="3"/>
      <c r="M73" s="3"/>
      <c r="N73" s="3"/>
      <c r="O73" s="3"/>
      <c r="P73" s="3"/>
    </row>
    <row r="74" spans="2:16" x14ac:dyDescent="0.25">
      <c r="B74" s="3"/>
      <c r="C74" s="3"/>
      <c r="D74" s="32"/>
      <c r="E74" s="3"/>
      <c r="F74" s="3"/>
      <c r="G74" s="550"/>
      <c r="H74" s="3"/>
      <c r="I74" s="3"/>
      <c r="J74" s="3"/>
      <c r="K74" s="3"/>
      <c r="L74" s="3"/>
      <c r="M74" s="3"/>
      <c r="N74" s="3"/>
      <c r="O74" s="3"/>
      <c r="P74" s="3"/>
    </row>
    <row r="75" spans="2:16" x14ac:dyDescent="0.25">
      <c r="B75" s="3"/>
      <c r="C75" s="3"/>
      <c r="D75" s="32"/>
      <c r="E75" s="3"/>
      <c r="F75" s="3"/>
      <c r="G75" s="550"/>
      <c r="H75" s="3"/>
      <c r="I75" s="3"/>
      <c r="J75" s="3"/>
      <c r="K75" s="3"/>
      <c r="L75" s="3"/>
      <c r="M75" s="3"/>
      <c r="N75" s="3"/>
      <c r="O75" s="3"/>
      <c r="P75" s="3"/>
    </row>
    <row r="76" spans="2:16" x14ac:dyDescent="0.25">
      <c r="B76" s="3"/>
      <c r="C76" s="3"/>
      <c r="D76" s="32"/>
      <c r="E76" s="3"/>
      <c r="F76" s="3"/>
      <c r="G76" s="550"/>
      <c r="H76" s="3"/>
      <c r="I76" s="3"/>
      <c r="J76" s="3"/>
      <c r="K76" s="3"/>
      <c r="L76" s="3"/>
      <c r="M76" s="3"/>
      <c r="N76" s="3"/>
      <c r="O76" s="3"/>
      <c r="P76" s="3"/>
    </row>
    <row r="77" spans="2:16" x14ac:dyDescent="0.25">
      <c r="B77" s="3"/>
      <c r="C77" s="3"/>
      <c r="D77" s="32"/>
      <c r="E77" s="3"/>
      <c r="F77" s="3"/>
      <c r="G77" s="550"/>
      <c r="H77" s="3"/>
      <c r="I77" s="3"/>
      <c r="J77" s="3"/>
      <c r="K77" s="3"/>
      <c r="L77" s="3"/>
      <c r="M77" s="3"/>
      <c r="N77" s="3"/>
      <c r="O77" s="3"/>
      <c r="P77" s="3"/>
    </row>
    <row r="78" spans="2:16" x14ac:dyDescent="0.25">
      <c r="B78" s="3"/>
      <c r="C78" s="3"/>
      <c r="D78" s="32"/>
      <c r="E78" s="3"/>
      <c r="F78" s="3"/>
      <c r="G78" s="550"/>
      <c r="H78" s="3"/>
      <c r="I78" s="3"/>
      <c r="J78" s="3"/>
      <c r="K78" s="3"/>
      <c r="L78" s="3"/>
      <c r="M78" s="3"/>
      <c r="N78" s="3"/>
      <c r="O78" s="3"/>
      <c r="P78" s="3"/>
    </row>
    <row r="79" spans="2:16" x14ac:dyDescent="0.25">
      <c r="B79" s="3"/>
      <c r="C79" s="3"/>
      <c r="D79" s="32"/>
      <c r="E79" s="3"/>
      <c r="F79" s="3"/>
      <c r="G79" s="550"/>
      <c r="H79" s="3"/>
      <c r="I79" s="3"/>
      <c r="J79" s="3"/>
      <c r="K79" s="3"/>
      <c r="L79" s="3"/>
      <c r="M79" s="3"/>
      <c r="N79" s="3"/>
      <c r="O79" s="3"/>
      <c r="P79" s="3"/>
    </row>
    <row r="80" spans="2:16" x14ac:dyDescent="0.25">
      <c r="B80" s="3"/>
      <c r="C80" s="3"/>
      <c r="D80" s="32"/>
      <c r="E80" s="3"/>
      <c r="F80" s="3"/>
      <c r="G80" s="550"/>
      <c r="H80" s="3"/>
      <c r="I80" s="3"/>
      <c r="J80" s="3"/>
      <c r="K80" s="3"/>
      <c r="L80" s="3"/>
      <c r="M80" s="3"/>
      <c r="N80" s="3"/>
      <c r="O80" s="3"/>
      <c r="P80" s="3"/>
    </row>
    <row r="81" spans="2:16" x14ac:dyDescent="0.25">
      <c r="B81" s="3"/>
      <c r="C81" s="3"/>
      <c r="D81" s="32"/>
      <c r="E81" s="3"/>
      <c r="F81" s="3"/>
      <c r="G81" s="550"/>
      <c r="H81" s="3"/>
      <c r="I81" s="3"/>
      <c r="J81" s="3"/>
      <c r="K81" s="3"/>
      <c r="L81" s="3"/>
      <c r="M81" s="3"/>
      <c r="N81" s="3"/>
      <c r="O81" s="3"/>
      <c r="P81" s="3"/>
    </row>
    <row r="82" spans="2:16" x14ac:dyDescent="0.25">
      <c r="B82" s="3"/>
      <c r="C82" s="3"/>
      <c r="D82" s="32"/>
      <c r="E82" s="3"/>
      <c r="F82" s="3"/>
      <c r="G82" s="550"/>
      <c r="H82" s="3"/>
      <c r="I82" s="3"/>
      <c r="J82" s="3"/>
      <c r="K82" s="3"/>
      <c r="L82" s="3"/>
      <c r="M82" s="3"/>
      <c r="N82" s="3"/>
      <c r="O82" s="3"/>
      <c r="P82" s="3"/>
    </row>
    <row r="83" spans="2:16" x14ac:dyDescent="0.25">
      <c r="B83" s="3"/>
      <c r="C83" s="3"/>
      <c r="D83" s="32"/>
      <c r="E83" s="3"/>
      <c r="F83" s="3"/>
      <c r="G83" s="550"/>
      <c r="H83" s="3"/>
      <c r="I83" s="3"/>
      <c r="J83" s="3"/>
      <c r="K83" s="3"/>
      <c r="L83" s="3"/>
      <c r="M83" s="3"/>
      <c r="N83" s="3"/>
      <c r="O83" s="3"/>
      <c r="P83" s="3"/>
    </row>
    <row r="84" spans="2:16" x14ac:dyDescent="0.25">
      <c r="B84" s="3"/>
      <c r="C84" s="3"/>
      <c r="D84" s="32"/>
      <c r="E84" s="3"/>
      <c r="F84" s="3"/>
      <c r="G84" s="550"/>
      <c r="H84" s="3"/>
      <c r="I84" s="3"/>
      <c r="J84" s="3"/>
      <c r="K84" s="3"/>
      <c r="L84" s="3"/>
      <c r="M84" s="3"/>
      <c r="N84" s="3"/>
      <c r="O84" s="3"/>
      <c r="P84" s="3"/>
    </row>
    <row r="85" spans="2:16" x14ac:dyDescent="0.25">
      <c r="B85" s="3"/>
      <c r="C85" s="3"/>
      <c r="D85" s="32"/>
      <c r="E85" s="3"/>
      <c r="F85" s="3"/>
      <c r="G85" s="550"/>
      <c r="H85" s="3"/>
      <c r="I85" s="3"/>
      <c r="J85" s="3"/>
      <c r="K85" s="3"/>
      <c r="L85" s="3"/>
      <c r="M85" s="3"/>
      <c r="N85" s="3"/>
      <c r="O85" s="3"/>
      <c r="P85" s="3"/>
    </row>
    <row r="86" spans="2:16" x14ac:dyDescent="0.25">
      <c r="B86" s="3"/>
      <c r="C86" s="3"/>
      <c r="D86" s="32"/>
      <c r="E86" s="3"/>
      <c r="F86" s="3"/>
      <c r="G86" s="550"/>
      <c r="H86" s="3"/>
      <c r="I86" s="3"/>
      <c r="J86" s="3"/>
      <c r="K86" s="3"/>
      <c r="L86" s="3"/>
      <c r="M86" s="3"/>
      <c r="N86" s="3"/>
      <c r="O86" s="3"/>
      <c r="P86" s="3"/>
    </row>
    <row r="87" spans="2:16" x14ac:dyDescent="0.25">
      <c r="B87" s="3"/>
      <c r="C87" s="3"/>
      <c r="D87" s="32"/>
      <c r="E87" s="3"/>
      <c r="F87" s="3"/>
      <c r="G87" s="550"/>
      <c r="H87" s="3"/>
      <c r="I87" s="3"/>
      <c r="J87" s="3"/>
      <c r="K87" s="3"/>
      <c r="L87" s="3"/>
      <c r="M87" s="3"/>
      <c r="N87" s="3"/>
      <c r="O87" s="3"/>
      <c r="P87" s="3"/>
    </row>
    <row r="88" spans="2:16" x14ac:dyDescent="0.25">
      <c r="B88" s="3"/>
      <c r="C88" s="3"/>
      <c r="D88" s="32"/>
      <c r="E88" s="3"/>
      <c r="F88" s="3"/>
      <c r="G88" s="550"/>
      <c r="H88" s="3"/>
      <c r="I88" s="3"/>
      <c r="J88" s="3"/>
      <c r="K88" s="3"/>
      <c r="L88" s="3"/>
      <c r="M88" s="3"/>
      <c r="N88" s="3"/>
      <c r="O88" s="3"/>
      <c r="P88" s="3"/>
    </row>
    <row r="89" spans="2:16" x14ac:dyDescent="0.25">
      <c r="B89" s="3"/>
      <c r="C89" s="3"/>
      <c r="D89" s="32"/>
      <c r="E89" s="3"/>
      <c r="F89" s="3"/>
      <c r="G89" s="550"/>
      <c r="H89" s="3"/>
      <c r="I89" s="3"/>
      <c r="J89" s="3"/>
      <c r="K89" s="3"/>
      <c r="L89" s="3"/>
      <c r="M89" s="3"/>
      <c r="N89" s="3"/>
      <c r="O89" s="3"/>
      <c r="P89" s="3"/>
    </row>
    <row r="90" spans="2:16" x14ac:dyDescent="0.25">
      <c r="B90" s="3"/>
      <c r="C90" s="3"/>
      <c r="D90" s="32"/>
      <c r="E90" s="3"/>
      <c r="F90" s="3"/>
      <c r="G90" s="550"/>
      <c r="H90" s="3"/>
      <c r="I90" s="3"/>
      <c r="J90" s="3"/>
      <c r="K90" s="3"/>
      <c r="L90" s="3"/>
      <c r="M90" s="3"/>
      <c r="N90" s="3"/>
      <c r="O90" s="3"/>
      <c r="P90" s="3"/>
    </row>
    <row r="91" spans="2:16" x14ac:dyDescent="0.25">
      <c r="B91" s="3"/>
      <c r="C91" s="3"/>
      <c r="D91" s="32"/>
      <c r="E91" s="3"/>
      <c r="F91" s="3"/>
      <c r="G91" s="550"/>
      <c r="H91" s="3"/>
      <c r="I91" s="3"/>
      <c r="J91" s="3"/>
      <c r="K91" s="3"/>
      <c r="L91" s="3"/>
      <c r="M91" s="3"/>
      <c r="N91" s="3"/>
      <c r="O91" s="3"/>
      <c r="P91" s="3"/>
    </row>
    <row r="92" spans="2:16" x14ac:dyDescent="0.25">
      <c r="B92" s="3"/>
      <c r="C92" s="3"/>
      <c r="D92" s="32"/>
      <c r="E92" s="3"/>
      <c r="F92" s="3"/>
      <c r="G92" s="550"/>
      <c r="H92" s="3"/>
      <c r="I92" s="3"/>
      <c r="J92" s="3"/>
      <c r="K92" s="3"/>
      <c r="L92" s="3"/>
      <c r="M92" s="3"/>
      <c r="N92" s="3"/>
      <c r="O92" s="3"/>
      <c r="P92" s="3"/>
    </row>
    <row r="93" spans="2:16" x14ac:dyDescent="0.25">
      <c r="B93" s="3"/>
      <c r="C93" s="3"/>
      <c r="D93" s="32"/>
      <c r="E93" s="3"/>
      <c r="F93" s="3"/>
      <c r="G93" s="550"/>
      <c r="H93" s="3"/>
      <c r="I93" s="3"/>
      <c r="J93" s="3"/>
      <c r="K93" s="3"/>
      <c r="L93" s="3"/>
      <c r="M93" s="3"/>
      <c r="N93" s="3"/>
      <c r="O93" s="3"/>
      <c r="P93" s="3"/>
    </row>
    <row r="94" spans="2:16" x14ac:dyDescent="0.25">
      <c r="B94" s="3"/>
      <c r="C94" s="3"/>
      <c r="D94" s="32"/>
      <c r="E94" s="3"/>
      <c r="F94" s="3"/>
      <c r="G94" s="550"/>
      <c r="H94" s="3"/>
      <c r="I94" s="3"/>
      <c r="J94" s="3"/>
      <c r="K94" s="3"/>
      <c r="L94" s="3"/>
      <c r="M94" s="3"/>
      <c r="N94" s="3"/>
      <c r="O94" s="3"/>
      <c r="P94" s="3"/>
    </row>
    <row r="95" spans="2:16" x14ac:dyDescent="0.25">
      <c r="B95" s="3"/>
      <c r="C95" s="3"/>
      <c r="D95" s="32"/>
      <c r="E95" s="3"/>
      <c r="F95" s="3"/>
      <c r="G95" s="550"/>
      <c r="H95" s="3"/>
      <c r="I95" s="3"/>
      <c r="J95" s="3"/>
      <c r="K95" s="3"/>
      <c r="L95" s="3"/>
      <c r="M95" s="3"/>
      <c r="N95" s="3"/>
      <c r="O95" s="3"/>
      <c r="P95" s="3"/>
    </row>
    <row r="96" spans="2:16" x14ac:dyDescent="0.25">
      <c r="B96" s="3"/>
      <c r="C96" s="3"/>
      <c r="D96" s="32"/>
      <c r="E96" s="3"/>
      <c r="F96" s="3"/>
      <c r="G96" s="550"/>
      <c r="H96" s="3"/>
      <c r="I96" s="3"/>
      <c r="J96" s="3"/>
      <c r="K96" s="3"/>
      <c r="L96" s="3"/>
      <c r="M96" s="3"/>
      <c r="N96" s="3"/>
      <c r="O96" s="3"/>
      <c r="P96" s="3"/>
    </row>
    <row r="97" spans="2:16" x14ac:dyDescent="0.25">
      <c r="B97" s="3"/>
      <c r="C97" s="3"/>
      <c r="D97" s="32"/>
      <c r="E97" s="3"/>
      <c r="F97" s="3"/>
      <c r="G97" s="550"/>
      <c r="H97" s="3"/>
      <c r="I97" s="3"/>
      <c r="J97" s="3"/>
      <c r="K97" s="3"/>
      <c r="L97" s="3"/>
      <c r="M97" s="3"/>
      <c r="N97" s="3"/>
      <c r="O97" s="3"/>
      <c r="P97" s="3"/>
    </row>
  </sheetData>
  <mergeCells count="22">
    <mergeCell ref="C41:F41"/>
    <mergeCell ref="B43:C43"/>
    <mergeCell ref="E43:H43"/>
    <mergeCell ref="O4:O5"/>
    <mergeCell ref="P4:P5"/>
    <mergeCell ref="Q4:Q5"/>
    <mergeCell ref="R4:R5"/>
    <mergeCell ref="S4:S5"/>
    <mergeCell ref="T4:T5"/>
    <mergeCell ref="I4:I5"/>
    <mergeCell ref="J4:J5"/>
    <mergeCell ref="K4:K5"/>
    <mergeCell ref="L4:L5"/>
    <mergeCell ref="M4:M5"/>
    <mergeCell ref="N4:N5"/>
    <mergeCell ref="B2:H2"/>
    <mergeCell ref="B4:B5"/>
    <mergeCell ref="C4:C5"/>
    <mergeCell ref="D4:D5"/>
    <mergeCell ref="E4:E5"/>
    <mergeCell ref="F4:G4"/>
    <mergeCell ref="H4:H5"/>
  </mergeCells>
  <printOptions horizontalCentered="1"/>
  <pageMargins left="0" right="0" top="0.59055118110236227" bottom="0.39370078740157483" header="0.51181102362204722" footer="0.51181102362204722"/>
  <pageSetup scale="52" orientation="portrait" r:id="rId1"/>
  <headerFooter alignWithMargins="0"/>
  <colBreaks count="1" manualBreakCount="1">
    <brk id="8" max="1048575" man="1"/>
  </colBreaks>
  <ignoredErrors>
    <ignoredError sqref="B12:B37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2:Y32"/>
  <sheetViews>
    <sheetView showGridLines="0" zoomScale="75" zoomScaleNormal="75" zoomScaleSheetLayoutView="86" workbookViewId="0">
      <selection activeCell="D25" sqref="D25"/>
    </sheetView>
  </sheetViews>
  <sheetFormatPr defaultColWidth="9.140625" defaultRowHeight="15.75" x14ac:dyDescent="0.25"/>
  <cols>
    <col min="1" max="1" width="3.140625" style="2" customWidth="1"/>
    <col min="2" max="2" width="9.140625" style="2"/>
    <col min="3" max="3" width="50.7109375" style="2" customWidth="1"/>
    <col min="4" max="5" width="12.7109375" style="2" customWidth="1"/>
    <col min="6" max="6" width="15.42578125" style="2" customWidth="1"/>
    <col min="7" max="8" width="12.7109375" style="2" customWidth="1"/>
    <col min="9" max="9" width="15.42578125" style="2" customWidth="1"/>
    <col min="10" max="11" width="12.7109375" style="2" customWidth="1"/>
    <col min="12" max="12" width="15.42578125" style="2" customWidth="1"/>
    <col min="13" max="13" width="35" style="3" customWidth="1"/>
    <col min="14" max="14" width="14.7109375" style="3" customWidth="1"/>
    <col min="15" max="15" width="15.85546875" style="3" customWidth="1"/>
    <col min="16" max="16" width="12.28515625" style="2" customWidth="1"/>
    <col min="17" max="17" width="13.42578125" style="2" customWidth="1"/>
    <col min="18" max="18" width="11.28515625" style="2" customWidth="1"/>
    <col min="19" max="19" width="12.42578125" style="2" customWidth="1"/>
    <col min="20" max="20" width="14.42578125" style="2" customWidth="1"/>
    <col min="21" max="21" width="15.140625" style="2" customWidth="1"/>
    <col min="22" max="22" width="11.28515625" style="2" customWidth="1"/>
    <col min="23" max="23" width="13.140625" style="2" customWidth="1"/>
    <col min="24" max="24" width="13" style="2" customWidth="1"/>
    <col min="25" max="25" width="14.140625" style="2" customWidth="1"/>
    <col min="26" max="26" width="26.5703125" style="2" customWidth="1"/>
    <col min="27" max="16384" width="9.140625" style="2"/>
  </cols>
  <sheetData>
    <row r="2" spans="2:24" ht="18.75" x14ac:dyDescent="0.3">
      <c r="L2" s="153" t="s">
        <v>208</v>
      </c>
    </row>
    <row r="4" spans="2:24" ht="18.75" x14ac:dyDescent="0.3">
      <c r="B4" s="728" t="s">
        <v>38</v>
      </c>
      <c r="C4" s="728"/>
      <c r="D4" s="728"/>
      <c r="E4" s="728"/>
      <c r="F4" s="728"/>
      <c r="G4" s="728"/>
      <c r="H4" s="728"/>
      <c r="I4" s="728"/>
      <c r="J4" s="728"/>
      <c r="K4" s="728"/>
      <c r="L4" s="728"/>
      <c r="M4" s="28"/>
      <c r="N4" s="28"/>
      <c r="O4" s="28"/>
    </row>
    <row r="5" spans="2:24" ht="16.5" customHeight="1" thickBot="1" x14ac:dyDescent="0.35">
      <c r="C5" s="141"/>
      <c r="D5" s="141"/>
      <c r="E5" s="141"/>
      <c r="F5" s="141"/>
      <c r="G5" s="141"/>
      <c r="H5" s="141"/>
      <c r="I5" s="141"/>
      <c r="J5" s="141"/>
      <c r="K5" s="141"/>
      <c r="L5" s="141"/>
      <c r="M5" s="141"/>
      <c r="N5" s="11"/>
    </row>
    <row r="6" spans="2:24" ht="25.5" customHeight="1" x14ac:dyDescent="0.25">
      <c r="B6" s="729" t="s">
        <v>4</v>
      </c>
      <c r="C6" s="729" t="s">
        <v>125</v>
      </c>
      <c r="D6" s="716" t="s">
        <v>263</v>
      </c>
      <c r="E6" s="717"/>
      <c r="F6" s="718"/>
      <c r="G6" s="716" t="s">
        <v>264</v>
      </c>
      <c r="H6" s="717"/>
      <c r="I6" s="718"/>
      <c r="J6" s="717" t="s">
        <v>212</v>
      </c>
      <c r="K6" s="717"/>
      <c r="L6" s="718"/>
      <c r="M6" s="27"/>
      <c r="N6" s="27"/>
      <c r="O6" s="697"/>
      <c r="P6" s="698"/>
      <c r="Q6" s="697"/>
      <c r="R6" s="698"/>
      <c r="S6" s="697"/>
      <c r="T6" s="698"/>
      <c r="U6" s="697"/>
      <c r="V6" s="698"/>
      <c r="W6" s="698"/>
      <c r="X6" s="698"/>
    </row>
    <row r="7" spans="2:24" ht="36.75" customHeight="1" thickBot="1" x14ac:dyDescent="0.3">
      <c r="B7" s="730"/>
      <c r="C7" s="730"/>
      <c r="D7" s="719"/>
      <c r="E7" s="720"/>
      <c r="F7" s="721"/>
      <c r="G7" s="719"/>
      <c r="H7" s="720"/>
      <c r="I7" s="721"/>
      <c r="J7" s="720"/>
      <c r="K7" s="720"/>
      <c r="L7" s="721"/>
      <c r="M7" s="26"/>
      <c r="N7" s="27"/>
      <c r="O7" s="697"/>
      <c r="P7" s="697"/>
      <c r="Q7" s="697"/>
      <c r="R7" s="697"/>
      <c r="S7" s="697"/>
      <c r="T7" s="698"/>
      <c r="U7" s="697"/>
      <c r="V7" s="698"/>
      <c r="W7" s="698"/>
      <c r="X7" s="698"/>
    </row>
    <row r="8" spans="2:24" s="35" customFormat="1" ht="36.75" customHeight="1" x14ac:dyDescent="0.3">
      <c r="B8" s="143"/>
      <c r="C8" s="219" t="s">
        <v>860</v>
      </c>
      <c r="D8" s="706">
        <v>344</v>
      </c>
      <c r="E8" s="707"/>
      <c r="F8" s="708"/>
      <c r="G8" s="706">
        <v>24</v>
      </c>
      <c r="H8" s="707"/>
      <c r="I8" s="708"/>
      <c r="J8" s="706">
        <v>22</v>
      </c>
      <c r="K8" s="707"/>
      <c r="L8" s="708"/>
      <c r="M8" s="43"/>
      <c r="N8" s="43"/>
      <c r="O8" s="44"/>
      <c r="P8" s="44"/>
      <c r="Q8" s="44"/>
      <c r="R8" s="44"/>
      <c r="S8" s="44"/>
      <c r="T8" s="38"/>
      <c r="U8" s="44"/>
      <c r="V8" s="38"/>
      <c r="W8" s="38"/>
      <c r="X8" s="38"/>
    </row>
    <row r="9" spans="2:24" s="35" customFormat="1" ht="24.95" customHeight="1" x14ac:dyDescent="0.3">
      <c r="B9" s="144"/>
      <c r="C9" s="220" t="s">
        <v>18</v>
      </c>
      <c r="D9" s="709"/>
      <c r="E9" s="710"/>
      <c r="F9" s="711"/>
      <c r="G9" s="725"/>
      <c r="H9" s="726"/>
      <c r="I9" s="727"/>
      <c r="J9" s="725"/>
      <c r="K9" s="726"/>
      <c r="L9" s="727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</row>
    <row r="10" spans="2:24" s="35" customFormat="1" ht="24.95" customHeight="1" x14ac:dyDescent="0.3">
      <c r="B10" s="144" t="s">
        <v>53</v>
      </c>
      <c r="C10" s="221" t="s">
        <v>797</v>
      </c>
      <c r="D10" s="712">
        <v>3</v>
      </c>
      <c r="E10" s="713"/>
      <c r="F10" s="714"/>
      <c r="G10" s="722"/>
      <c r="H10" s="723"/>
      <c r="I10" s="724"/>
      <c r="J10" s="722"/>
      <c r="K10" s="723"/>
      <c r="L10" s="724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</row>
    <row r="11" spans="2:24" s="35" customFormat="1" ht="24.95" customHeight="1" x14ac:dyDescent="0.3">
      <c r="B11" s="144" t="s">
        <v>54</v>
      </c>
      <c r="C11" s="221" t="s">
        <v>831</v>
      </c>
      <c r="D11" s="712"/>
      <c r="E11" s="713"/>
      <c r="F11" s="714"/>
      <c r="G11" s="722"/>
      <c r="H11" s="723"/>
      <c r="I11" s="724"/>
      <c r="J11" s="722"/>
      <c r="K11" s="723"/>
      <c r="L11" s="724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</row>
    <row r="12" spans="2:24" s="35" customFormat="1" ht="24.95" customHeight="1" x14ac:dyDescent="0.3">
      <c r="B12" s="144" t="s">
        <v>55</v>
      </c>
      <c r="C12" s="221" t="s">
        <v>835</v>
      </c>
      <c r="D12" s="712"/>
      <c r="E12" s="713"/>
      <c r="F12" s="714"/>
      <c r="G12" s="722"/>
      <c r="H12" s="723"/>
      <c r="I12" s="724"/>
      <c r="J12" s="722"/>
      <c r="K12" s="723"/>
      <c r="L12" s="724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</row>
    <row r="13" spans="2:24" s="35" customFormat="1" ht="24.95" customHeight="1" x14ac:dyDescent="0.3">
      <c r="B13" s="144" t="s">
        <v>56</v>
      </c>
      <c r="C13" s="221" t="s">
        <v>853</v>
      </c>
      <c r="D13" s="465"/>
      <c r="E13" s="466"/>
      <c r="F13" s="467"/>
      <c r="G13" s="290"/>
      <c r="H13" s="288"/>
      <c r="I13" s="289"/>
      <c r="J13" s="290"/>
      <c r="K13" s="288">
        <v>1</v>
      </c>
      <c r="L13" s="289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</row>
    <row r="14" spans="2:24" s="35" customFormat="1" ht="24.95" customHeight="1" x14ac:dyDescent="0.3">
      <c r="B14" s="144" t="s">
        <v>57</v>
      </c>
      <c r="C14" s="221" t="s">
        <v>854</v>
      </c>
      <c r="D14" s="465"/>
      <c r="E14" s="466"/>
      <c r="F14" s="467"/>
      <c r="G14" s="459"/>
      <c r="H14" s="460">
        <v>7</v>
      </c>
      <c r="I14" s="461"/>
      <c r="J14" s="459"/>
      <c r="K14" s="460"/>
      <c r="L14" s="461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</row>
    <row r="15" spans="2:24" s="35" customFormat="1" ht="24.95" customHeight="1" x14ac:dyDescent="0.3">
      <c r="B15" s="144" t="s">
        <v>265</v>
      </c>
      <c r="C15" s="221"/>
      <c r="D15" s="712"/>
      <c r="E15" s="713"/>
      <c r="F15" s="714"/>
      <c r="G15" s="722"/>
      <c r="H15" s="723"/>
      <c r="I15" s="724"/>
      <c r="J15" s="722"/>
      <c r="K15" s="723"/>
      <c r="L15" s="724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</row>
    <row r="16" spans="2:24" s="35" customFormat="1" ht="4.5" customHeight="1" x14ac:dyDescent="0.3">
      <c r="B16" s="145"/>
      <c r="C16" s="222"/>
      <c r="D16" s="468"/>
      <c r="E16" s="469"/>
      <c r="F16" s="470"/>
      <c r="G16" s="291"/>
      <c r="H16" s="292"/>
      <c r="I16" s="293"/>
      <c r="J16" s="294"/>
      <c r="K16" s="292"/>
      <c r="L16" s="293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</row>
    <row r="17" spans="2:25" s="35" customFormat="1" ht="24.95" customHeight="1" x14ac:dyDescent="0.3">
      <c r="B17" s="144"/>
      <c r="C17" s="220" t="s">
        <v>19</v>
      </c>
      <c r="D17" s="709"/>
      <c r="E17" s="710"/>
      <c r="F17" s="711"/>
      <c r="G17" s="725"/>
      <c r="H17" s="726"/>
      <c r="I17" s="727"/>
      <c r="J17" s="725"/>
      <c r="K17" s="726"/>
      <c r="L17" s="727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</row>
    <row r="18" spans="2:25" s="35" customFormat="1" ht="24.95" customHeight="1" x14ac:dyDescent="0.3">
      <c r="B18" s="144" t="s">
        <v>53</v>
      </c>
      <c r="C18" s="223" t="s">
        <v>832</v>
      </c>
      <c r="D18" s="712"/>
      <c r="E18" s="713"/>
      <c r="F18" s="714"/>
      <c r="G18" s="722"/>
      <c r="H18" s="723"/>
      <c r="I18" s="724"/>
      <c r="J18" s="722">
        <v>4</v>
      </c>
      <c r="K18" s="723"/>
      <c r="L18" s="724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</row>
    <row r="19" spans="2:25" s="35" customFormat="1" ht="24.95" customHeight="1" x14ac:dyDescent="0.3">
      <c r="B19" s="144" t="s">
        <v>54</v>
      </c>
      <c r="C19" s="223" t="s">
        <v>798</v>
      </c>
      <c r="D19" s="712"/>
      <c r="E19" s="713"/>
      <c r="F19" s="714"/>
      <c r="G19" s="722"/>
      <c r="H19" s="723"/>
      <c r="I19" s="724"/>
      <c r="J19" s="722"/>
      <c r="K19" s="723"/>
      <c r="L19" s="724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</row>
    <row r="20" spans="2:25" s="35" customFormat="1" ht="24.95" customHeight="1" x14ac:dyDescent="0.3">
      <c r="B20" s="146" t="s">
        <v>55</v>
      </c>
      <c r="C20" s="224" t="s">
        <v>836</v>
      </c>
      <c r="D20" s="465"/>
      <c r="E20" s="466">
        <v>7</v>
      </c>
      <c r="F20" s="467"/>
      <c r="G20" s="290"/>
      <c r="H20" s="288"/>
      <c r="I20" s="289"/>
      <c r="J20" s="290"/>
      <c r="K20" s="288"/>
      <c r="L20" s="289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</row>
    <row r="21" spans="2:25" s="35" customFormat="1" ht="24.95" customHeight="1" x14ac:dyDescent="0.3">
      <c r="B21" s="146" t="s">
        <v>56</v>
      </c>
      <c r="C21" s="224" t="s">
        <v>837</v>
      </c>
      <c r="D21" s="463"/>
      <c r="E21" s="466">
        <v>3</v>
      </c>
      <c r="F21" s="464"/>
      <c r="G21" s="722">
        <v>5</v>
      </c>
      <c r="H21" s="723"/>
      <c r="I21" s="724"/>
      <c r="J21" s="722"/>
      <c r="K21" s="723"/>
      <c r="L21" s="724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</row>
    <row r="22" spans="2:25" s="35" customFormat="1" ht="24.95" customHeight="1" thickBot="1" x14ac:dyDescent="0.35">
      <c r="B22" s="144" t="s">
        <v>265</v>
      </c>
      <c r="C22" s="221"/>
      <c r="D22" s="731"/>
      <c r="E22" s="732"/>
      <c r="F22" s="733"/>
      <c r="G22" s="722"/>
      <c r="H22" s="723"/>
      <c r="I22" s="724"/>
      <c r="J22" s="722"/>
      <c r="K22" s="723"/>
      <c r="L22" s="724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</row>
    <row r="23" spans="2:25" s="25" customFormat="1" ht="36.75" customHeight="1" thickBot="1" x14ac:dyDescent="0.35">
      <c r="B23" s="702"/>
      <c r="C23" s="704" t="s">
        <v>861</v>
      </c>
      <c r="D23" s="214" t="s">
        <v>240</v>
      </c>
      <c r="E23" s="215" t="s">
        <v>238</v>
      </c>
      <c r="F23" s="216" t="s">
        <v>239</v>
      </c>
      <c r="G23" s="217" t="s">
        <v>240</v>
      </c>
      <c r="H23" s="215" t="s">
        <v>238</v>
      </c>
      <c r="I23" s="218" t="s">
        <v>239</v>
      </c>
      <c r="J23" s="214" t="s">
        <v>240</v>
      </c>
      <c r="K23" s="215" t="s">
        <v>238</v>
      </c>
      <c r="L23" s="218" t="s">
        <v>239</v>
      </c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45"/>
    </row>
    <row r="24" spans="2:25" s="25" customFormat="1" ht="36.75" customHeight="1" thickBot="1" x14ac:dyDescent="0.35">
      <c r="B24" s="703"/>
      <c r="C24" s="705"/>
      <c r="D24" s="295">
        <f>E24+F24</f>
        <v>351</v>
      </c>
      <c r="E24" s="296">
        <v>126</v>
      </c>
      <c r="F24" s="296">
        <v>225</v>
      </c>
      <c r="G24" s="297">
        <f>H24+I24</f>
        <v>22</v>
      </c>
      <c r="H24" s="296">
        <v>5</v>
      </c>
      <c r="I24" s="298">
        <v>17</v>
      </c>
      <c r="J24" s="295">
        <f>K24+L24</f>
        <v>25</v>
      </c>
      <c r="K24" s="296">
        <v>8</v>
      </c>
      <c r="L24" s="298">
        <v>17</v>
      </c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</row>
    <row r="25" spans="2:25" s="35" customFormat="1" ht="18.75" x14ac:dyDescent="0.3">
      <c r="B25" s="46"/>
      <c r="C25" s="47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</row>
    <row r="26" spans="2:25" s="35" customFormat="1" ht="18.75" x14ac:dyDescent="0.3"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</row>
    <row r="27" spans="2:25" s="35" customFormat="1" ht="18.75" x14ac:dyDescent="0.3">
      <c r="C27" s="35" t="s">
        <v>213</v>
      </c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</row>
    <row r="28" spans="2:25" s="35" customFormat="1" ht="18.75" x14ac:dyDescent="0.3">
      <c r="C28" s="35" t="s">
        <v>573</v>
      </c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</row>
    <row r="29" spans="2:25" s="35" customFormat="1" ht="18.75" x14ac:dyDescent="0.3"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</row>
    <row r="30" spans="2:25" s="35" customFormat="1" ht="18.75" customHeight="1" x14ac:dyDescent="0.3"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</row>
    <row r="31" spans="2:25" s="35" customFormat="1" ht="18.75" x14ac:dyDescent="0.3">
      <c r="C31" s="37"/>
      <c r="M31" s="715"/>
      <c r="N31" s="715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</row>
    <row r="32" spans="2:25" ht="18.75" x14ac:dyDescent="0.3">
      <c r="D32" s="142"/>
      <c r="E32" s="142"/>
      <c r="F32" s="142"/>
      <c r="G32" s="142"/>
      <c r="H32" s="142"/>
      <c r="I32" s="142"/>
      <c r="J32" s="142"/>
      <c r="K32" s="142"/>
      <c r="L32" s="142"/>
      <c r="P32" s="3"/>
      <c r="Q32" s="3"/>
      <c r="R32" s="3"/>
      <c r="S32" s="3"/>
      <c r="T32" s="3"/>
      <c r="U32" s="3"/>
      <c r="V32" s="3"/>
      <c r="W32" s="3"/>
      <c r="X32" s="3"/>
      <c r="Y32" s="3"/>
    </row>
  </sheetData>
  <mergeCells count="51">
    <mergeCell ref="D22:F22"/>
    <mergeCell ref="G22:I22"/>
    <mergeCell ref="J22:L22"/>
    <mergeCell ref="J17:L17"/>
    <mergeCell ref="J18:L18"/>
    <mergeCell ref="J19:L19"/>
    <mergeCell ref="J21:L21"/>
    <mergeCell ref="G21:I21"/>
    <mergeCell ref="B4:L4"/>
    <mergeCell ref="D17:F17"/>
    <mergeCell ref="D18:F18"/>
    <mergeCell ref="D19:F19"/>
    <mergeCell ref="G17:I17"/>
    <mergeCell ref="G18:I18"/>
    <mergeCell ref="G19:I19"/>
    <mergeCell ref="B6:B7"/>
    <mergeCell ref="C6:C7"/>
    <mergeCell ref="D6:F7"/>
    <mergeCell ref="J15:L15"/>
    <mergeCell ref="V6:V7"/>
    <mergeCell ref="G8:I8"/>
    <mergeCell ref="J8:L8"/>
    <mergeCell ref="G9:I9"/>
    <mergeCell ref="G10:I10"/>
    <mergeCell ref="J9:L9"/>
    <mergeCell ref="J10:L10"/>
    <mergeCell ref="M31:N31"/>
    <mergeCell ref="G6:I7"/>
    <mergeCell ref="J6:L7"/>
    <mergeCell ref="U6:U7"/>
    <mergeCell ref="G11:I11"/>
    <mergeCell ref="G12:I12"/>
    <mergeCell ref="G15:I15"/>
    <mergeCell ref="J11:L11"/>
    <mergeCell ref="J12:L12"/>
    <mergeCell ref="W6:W7"/>
    <mergeCell ref="X6:X7"/>
    <mergeCell ref="B23:B24"/>
    <mergeCell ref="C23:C24"/>
    <mergeCell ref="O6:O7"/>
    <mergeCell ref="P6:P7"/>
    <mergeCell ref="Q6:Q7"/>
    <mergeCell ref="R6:R7"/>
    <mergeCell ref="S6:S7"/>
    <mergeCell ref="T6:T7"/>
    <mergeCell ref="D8:F8"/>
    <mergeCell ref="D9:F9"/>
    <mergeCell ref="D10:F10"/>
    <mergeCell ref="D11:F11"/>
    <mergeCell ref="D12:F12"/>
    <mergeCell ref="D15:F15"/>
  </mergeCells>
  <pageMargins left="0.47244094488188981" right="0.39370078740157483" top="0.98425196850393704" bottom="0.98425196850393704" header="0.51181102362204722" footer="0.51181102362204722"/>
  <pageSetup scale="6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J31"/>
  <sheetViews>
    <sheetView showGridLines="0" zoomScaleSheetLayoutView="86" workbookViewId="0">
      <selection activeCell="C35" sqref="C35"/>
    </sheetView>
  </sheetViews>
  <sheetFormatPr defaultRowHeight="12.75" x14ac:dyDescent="0.2"/>
  <cols>
    <col min="1" max="1" width="3.42578125" customWidth="1"/>
    <col min="2" max="2" width="18.140625" customWidth="1"/>
    <col min="3" max="3" width="33.5703125" customWidth="1"/>
    <col min="4" max="4" width="19.140625" customWidth="1"/>
    <col min="5" max="5" width="20.7109375" customWidth="1"/>
    <col min="6" max="6" width="18.28515625" style="507" customWidth="1"/>
    <col min="7" max="7" width="18.85546875" customWidth="1"/>
    <col min="258" max="258" width="19.7109375" customWidth="1"/>
    <col min="259" max="259" width="20.7109375" customWidth="1"/>
    <col min="260" max="260" width="19.140625" customWidth="1"/>
    <col min="261" max="261" width="20.7109375" customWidth="1"/>
    <col min="262" max="262" width="18.28515625" customWidth="1"/>
    <col min="263" max="263" width="18.85546875" customWidth="1"/>
    <col min="514" max="514" width="19.7109375" customWidth="1"/>
    <col min="515" max="515" width="20.7109375" customWidth="1"/>
    <col min="516" max="516" width="19.140625" customWidth="1"/>
    <col min="517" max="517" width="20.7109375" customWidth="1"/>
    <col min="518" max="518" width="18.28515625" customWidth="1"/>
    <col min="519" max="519" width="18.85546875" customWidth="1"/>
    <col min="770" max="770" width="19.7109375" customWidth="1"/>
    <col min="771" max="771" width="20.7109375" customWidth="1"/>
    <col min="772" max="772" width="19.140625" customWidth="1"/>
    <col min="773" max="773" width="20.7109375" customWidth="1"/>
    <col min="774" max="774" width="18.28515625" customWidth="1"/>
    <col min="775" max="775" width="18.85546875" customWidth="1"/>
    <col min="1026" max="1026" width="19.7109375" customWidth="1"/>
    <col min="1027" max="1027" width="20.7109375" customWidth="1"/>
    <col min="1028" max="1028" width="19.140625" customWidth="1"/>
    <col min="1029" max="1029" width="20.7109375" customWidth="1"/>
    <col min="1030" max="1030" width="18.28515625" customWidth="1"/>
    <col min="1031" max="1031" width="18.85546875" customWidth="1"/>
    <col min="1282" max="1282" width="19.7109375" customWidth="1"/>
    <col min="1283" max="1283" width="20.7109375" customWidth="1"/>
    <col min="1284" max="1284" width="19.140625" customWidth="1"/>
    <col min="1285" max="1285" width="20.7109375" customWidth="1"/>
    <col min="1286" max="1286" width="18.28515625" customWidth="1"/>
    <col min="1287" max="1287" width="18.85546875" customWidth="1"/>
    <col min="1538" max="1538" width="19.7109375" customWidth="1"/>
    <col min="1539" max="1539" width="20.7109375" customWidth="1"/>
    <col min="1540" max="1540" width="19.140625" customWidth="1"/>
    <col min="1541" max="1541" width="20.7109375" customWidth="1"/>
    <col min="1542" max="1542" width="18.28515625" customWidth="1"/>
    <col min="1543" max="1543" width="18.85546875" customWidth="1"/>
    <col min="1794" max="1794" width="19.7109375" customWidth="1"/>
    <col min="1795" max="1795" width="20.7109375" customWidth="1"/>
    <col min="1796" max="1796" width="19.140625" customWidth="1"/>
    <col min="1797" max="1797" width="20.7109375" customWidth="1"/>
    <col min="1798" max="1798" width="18.28515625" customWidth="1"/>
    <col min="1799" max="1799" width="18.85546875" customWidth="1"/>
    <col min="2050" max="2050" width="19.7109375" customWidth="1"/>
    <col min="2051" max="2051" width="20.7109375" customWidth="1"/>
    <col min="2052" max="2052" width="19.140625" customWidth="1"/>
    <col min="2053" max="2053" width="20.7109375" customWidth="1"/>
    <col min="2054" max="2054" width="18.28515625" customWidth="1"/>
    <col min="2055" max="2055" width="18.85546875" customWidth="1"/>
    <col min="2306" max="2306" width="19.7109375" customWidth="1"/>
    <col min="2307" max="2307" width="20.7109375" customWidth="1"/>
    <col min="2308" max="2308" width="19.140625" customWidth="1"/>
    <col min="2309" max="2309" width="20.7109375" customWidth="1"/>
    <col min="2310" max="2310" width="18.28515625" customWidth="1"/>
    <col min="2311" max="2311" width="18.85546875" customWidth="1"/>
    <col min="2562" max="2562" width="19.7109375" customWidth="1"/>
    <col min="2563" max="2563" width="20.7109375" customWidth="1"/>
    <col min="2564" max="2564" width="19.140625" customWidth="1"/>
    <col min="2565" max="2565" width="20.7109375" customWidth="1"/>
    <col min="2566" max="2566" width="18.28515625" customWidth="1"/>
    <col min="2567" max="2567" width="18.85546875" customWidth="1"/>
    <col min="2818" max="2818" width="19.7109375" customWidth="1"/>
    <col min="2819" max="2819" width="20.7109375" customWidth="1"/>
    <col min="2820" max="2820" width="19.140625" customWidth="1"/>
    <col min="2821" max="2821" width="20.7109375" customWidth="1"/>
    <col min="2822" max="2822" width="18.28515625" customWidth="1"/>
    <col min="2823" max="2823" width="18.85546875" customWidth="1"/>
    <col min="3074" max="3074" width="19.7109375" customWidth="1"/>
    <col min="3075" max="3075" width="20.7109375" customWidth="1"/>
    <col min="3076" max="3076" width="19.140625" customWidth="1"/>
    <col min="3077" max="3077" width="20.7109375" customWidth="1"/>
    <col min="3078" max="3078" width="18.28515625" customWidth="1"/>
    <col min="3079" max="3079" width="18.85546875" customWidth="1"/>
    <col min="3330" max="3330" width="19.7109375" customWidth="1"/>
    <col min="3331" max="3331" width="20.7109375" customWidth="1"/>
    <col min="3332" max="3332" width="19.140625" customWidth="1"/>
    <col min="3333" max="3333" width="20.7109375" customWidth="1"/>
    <col min="3334" max="3334" width="18.28515625" customWidth="1"/>
    <col min="3335" max="3335" width="18.85546875" customWidth="1"/>
    <col min="3586" max="3586" width="19.7109375" customWidth="1"/>
    <col min="3587" max="3587" width="20.7109375" customWidth="1"/>
    <col min="3588" max="3588" width="19.140625" customWidth="1"/>
    <col min="3589" max="3589" width="20.7109375" customWidth="1"/>
    <col min="3590" max="3590" width="18.28515625" customWidth="1"/>
    <col min="3591" max="3591" width="18.85546875" customWidth="1"/>
    <col min="3842" max="3842" width="19.7109375" customWidth="1"/>
    <col min="3843" max="3843" width="20.7109375" customWidth="1"/>
    <col min="3844" max="3844" width="19.140625" customWidth="1"/>
    <col min="3845" max="3845" width="20.7109375" customWidth="1"/>
    <col min="3846" max="3846" width="18.28515625" customWidth="1"/>
    <col min="3847" max="3847" width="18.85546875" customWidth="1"/>
    <col min="4098" max="4098" width="19.7109375" customWidth="1"/>
    <col min="4099" max="4099" width="20.7109375" customWidth="1"/>
    <col min="4100" max="4100" width="19.140625" customWidth="1"/>
    <col min="4101" max="4101" width="20.7109375" customWidth="1"/>
    <col min="4102" max="4102" width="18.28515625" customWidth="1"/>
    <col min="4103" max="4103" width="18.85546875" customWidth="1"/>
    <col min="4354" max="4354" width="19.7109375" customWidth="1"/>
    <col min="4355" max="4355" width="20.7109375" customWidth="1"/>
    <col min="4356" max="4356" width="19.140625" customWidth="1"/>
    <col min="4357" max="4357" width="20.7109375" customWidth="1"/>
    <col min="4358" max="4358" width="18.28515625" customWidth="1"/>
    <col min="4359" max="4359" width="18.85546875" customWidth="1"/>
    <col min="4610" max="4610" width="19.7109375" customWidth="1"/>
    <col min="4611" max="4611" width="20.7109375" customWidth="1"/>
    <col min="4612" max="4612" width="19.140625" customWidth="1"/>
    <col min="4613" max="4613" width="20.7109375" customWidth="1"/>
    <col min="4614" max="4614" width="18.28515625" customWidth="1"/>
    <col min="4615" max="4615" width="18.85546875" customWidth="1"/>
    <col min="4866" max="4866" width="19.7109375" customWidth="1"/>
    <col min="4867" max="4867" width="20.7109375" customWidth="1"/>
    <col min="4868" max="4868" width="19.140625" customWidth="1"/>
    <col min="4869" max="4869" width="20.7109375" customWidth="1"/>
    <col min="4870" max="4870" width="18.28515625" customWidth="1"/>
    <col min="4871" max="4871" width="18.85546875" customWidth="1"/>
    <col min="5122" max="5122" width="19.7109375" customWidth="1"/>
    <col min="5123" max="5123" width="20.7109375" customWidth="1"/>
    <col min="5124" max="5124" width="19.140625" customWidth="1"/>
    <col min="5125" max="5125" width="20.7109375" customWidth="1"/>
    <col min="5126" max="5126" width="18.28515625" customWidth="1"/>
    <col min="5127" max="5127" width="18.85546875" customWidth="1"/>
    <col min="5378" max="5378" width="19.7109375" customWidth="1"/>
    <col min="5379" max="5379" width="20.7109375" customWidth="1"/>
    <col min="5380" max="5380" width="19.140625" customWidth="1"/>
    <col min="5381" max="5381" width="20.7109375" customWidth="1"/>
    <col min="5382" max="5382" width="18.28515625" customWidth="1"/>
    <col min="5383" max="5383" width="18.85546875" customWidth="1"/>
    <col min="5634" max="5634" width="19.7109375" customWidth="1"/>
    <col min="5635" max="5635" width="20.7109375" customWidth="1"/>
    <col min="5636" max="5636" width="19.140625" customWidth="1"/>
    <col min="5637" max="5637" width="20.7109375" customWidth="1"/>
    <col min="5638" max="5638" width="18.28515625" customWidth="1"/>
    <col min="5639" max="5639" width="18.85546875" customWidth="1"/>
    <col min="5890" max="5890" width="19.7109375" customWidth="1"/>
    <col min="5891" max="5891" width="20.7109375" customWidth="1"/>
    <col min="5892" max="5892" width="19.140625" customWidth="1"/>
    <col min="5893" max="5893" width="20.7109375" customWidth="1"/>
    <col min="5894" max="5894" width="18.28515625" customWidth="1"/>
    <col min="5895" max="5895" width="18.85546875" customWidth="1"/>
    <col min="6146" max="6146" width="19.7109375" customWidth="1"/>
    <col min="6147" max="6147" width="20.7109375" customWidth="1"/>
    <col min="6148" max="6148" width="19.140625" customWidth="1"/>
    <col min="6149" max="6149" width="20.7109375" customWidth="1"/>
    <col min="6150" max="6150" width="18.28515625" customWidth="1"/>
    <col min="6151" max="6151" width="18.85546875" customWidth="1"/>
    <col min="6402" max="6402" width="19.7109375" customWidth="1"/>
    <col min="6403" max="6403" width="20.7109375" customWidth="1"/>
    <col min="6404" max="6404" width="19.140625" customWidth="1"/>
    <col min="6405" max="6405" width="20.7109375" customWidth="1"/>
    <col min="6406" max="6406" width="18.28515625" customWidth="1"/>
    <col min="6407" max="6407" width="18.85546875" customWidth="1"/>
    <col min="6658" max="6658" width="19.7109375" customWidth="1"/>
    <col min="6659" max="6659" width="20.7109375" customWidth="1"/>
    <col min="6660" max="6660" width="19.140625" customWidth="1"/>
    <col min="6661" max="6661" width="20.7109375" customWidth="1"/>
    <col min="6662" max="6662" width="18.28515625" customWidth="1"/>
    <col min="6663" max="6663" width="18.85546875" customWidth="1"/>
    <col min="6914" max="6914" width="19.7109375" customWidth="1"/>
    <col min="6915" max="6915" width="20.7109375" customWidth="1"/>
    <col min="6916" max="6916" width="19.140625" customWidth="1"/>
    <col min="6917" max="6917" width="20.7109375" customWidth="1"/>
    <col min="6918" max="6918" width="18.28515625" customWidth="1"/>
    <col min="6919" max="6919" width="18.85546875" customWidth="1"/>
    <col min="7170" max="7170" width="19.7109375" customWidth="1"/>
    <col min="7171" max="7171" width="20.7109375" customWidth="1"/>
    <col min="7172" max="7172" width="19.140625" customWidth="1"/>
    <col min="7173" max="7173" width="20.7109375" customWidth="1"/>
    <col min="7174" max="7174" width="18.28515625" customWidth="1"/>
    <col min="7175" max="7175" width="18.85546875" customWidth="1"/>
    <col min="7426" max="7426" width="19.7109375" customWidth="1"/>
    <col min="7427" max="7427" width="20.7109375" customWidth="1"/>
    <col min="7428" max="7428" width="19.140625" customWidth="1"/>
    <col min="7429" max="7429" width="20.7109375" customWidth="1"/>
    <col min="7430" max="7430" width="18.28515625" customWidth="1"/>
    <col min="7431" max="7431" width="18.85546875" customWidth="1"/>
    <col min="7682" max="7682" width="19.7109375" customWidth="1"/>
    <col min="7683" max="7683" width="20.7109375" customWidth="1"/>
    <col min="7684" max="7684" width="19.140625" customWidth="1"/>
    <col min="7685" max="7685" width="20.7109375" customWidth="1"/>
    <col min="7686" max="7686" width="18.28515625" customWidth="1"/>
    <col min="7687" max="7687" width="18.85546875" customWidth="1"/>
    <col min="7938" max="7938" width="19.7109375" customWidth="1"/>
    <col min="7939" max="7939" width="20.7109375" customWidth="1"/>
    <col min="7940" max="7940" width="19.140625" customWidth="1"/>
    <col min="7941" max="7941" width="20.7109375" customWidth="1"/>
    <col min="7942" max="7942" width="18.28515625" customWidth="1"/>
    <col min="7943" max="7943" width="18.85546875" customWidth="1"/>
    <col min="8194" max="8194" width="19.7109375" customWidth="1"/>
    <col min="8195" max="8195" width="20.7109375" customWidth="1"/>
    <col min="8196" max="8196" width="19.140625" customWidth="1"/>
    <col min="8197" max="8197" width="20.7109375" customWidth="1"/>
    <col min="8198" max="8198" width="18.28515625" customWidth="1"/>
    <col min="8199" max="8199" width="18.85546875" customWidth="1"/>
    <col min="8450" max="8450" width="19.7109375" customWidth="1"/>
    <col min="8451" max="8451" width="20.7109375" customWidth="1"/>
    <col min="8452" max="8452" width="19.140625" customWidth="1"/>
    <col min="8453" max="8453" width="20.7109375" customWidth="1"/>
    <col min="8454" max="8454" width="18.28515625" customWidth="1"/>
    <col min="8455" max="8455" width="18.85546875" customWidth="1"/>
    <col min="8706" max="8706" width="19.7109375" customWidth="1"/>
    <col min="8707" max="8707" width="20.7109375" customWidth="1"/>
    <col min="8708" max="8708" width="19.140625" customWidth="1"/>
    <col min="8709" max="8709" width="20.7109375" customWidth="1"/>
    <col min="8710" max="8710" width="18.28515625" customWidth="1"/>
    <col min="8711" max="8711" width="18.85546875" customWidth="1"/>
    <col min="8962" max="8962" width="19.7109375" customWidth="1"/>
    <col min="8963" max="8963" width="20.7109375" customWidth="1"/>
    <col min="8964" max="8964" width="19.140625" customWidth="1"/>
    <col min="8965" max="8965" width="20.7109375" customWidth="1"/>
    <col min="8966" max="8966" width="18.28515625" customWidth="1"/>
    <col min="8967" max="8967" width="18.85546875" customWidth="1"/>
    <col min="9218" max="9218" width="19.7109375" customWidth="1"/>
    <col min="9219" max="9219" width="20.7109375" customWidth="1"/>
    <col min="9220" max="9220" width="19.140625" customWidth="1"/>
    <col min="9221" max="9221" width="20.7109375" customWidth="1"/>
    <col min="9222" max="9222" width="18.28515625" customWidth="1"/>
    <col min="9223" max="9223" width="18.85546875" customWidth="1"/>
    <col min="9474" max="9474" width="19.7109375" customWidth="1"/>
    <col min="9475" max="9475" width="20.7109375" customWidth="1"/>
    <col min="9476" max="9476" width="19.140625" customWidth="1"/>
    <col min="9477" max="9477" width="20.7109375" customWidth="1"/>
    <col min="9478" max="9478" width="18.28515625" customWidth="1"/>
    <col min="9479" max="9479" width="18.85546875" customWidth="1"/>
    <col min="9730" max="9730" width="19.7109375" customWidth="1"/>
    <col min="9731" max="9731" width="20.7109375" customWidth="1"/>
    <col min="9732" max="9732" width="19.140625" customWidth="1"/>
    <col min="9733" max="9733" width="20.7109375" customWidth="1"/>
    <col min="9734" max="9734" width="18.28515625" customWidth="1"/>
    <col min="9735" max="9735" width="18.85546875" customWidth="1"/>
    <col min="9986" max="9986" width="19.7109375" customWidth="1"/>
    <col min="9987" max="9987" width="20.7109375" customWidth="1"/>
    <col min="9988" max="9988" width="19.140625" customWidth="1"/>
    <col min="9989" max="9989" width="20.7109375" customWidth="1"/>
    <col min="9990" max="9990" width="18.28515625" customWidth="1"/>
    <col min="9991" max="9991" width="18.85546875" customWidth="1"/>
    <col min="10242" max="10242" width="19.7109375" customWidth="1"/>
    <col min="10243" max="10243" width="20.7109375" customWidth="1"/>
    <col min="10244" max="10244" width="19.140625" customWidth="1"/>
    <col min="10245" max="10245" width="20.7109375" customWidth="1"/>
    <col min="10246" max="10246" width="18.28515625" customWidth="1"/>
    <col min="10247" max="10247" width="18.85546875" customWidth="1"/>
    <col min="10498" max="10498" width="19.7109375" customWidth="1"/>
    <col min="10499" max="10499" width="20.7109375" customWidth="1"/>
    <col min="10500" max="10500" width="19.140625" customWidth="1"/>
    <col min="10501" max="10501" width="20.7109375" customWidth="1"/>
    <col min="10502" max="10502" width="18.28515625" customWidth="1"/>
    <col min="10503" max="10503" width="18.85546875" customWidth="1"/>
    <col min="10754" max="10754" width="19.7109375" customWidth="1"/>
    <col min="10755" max="10755" width="20.7109375" customWidth="1"/>
    <col min="10756" max="10756" width="19.140625" customWidth="1"/>
    <col min="10757" max="10757" width="20.7109375" customWidth="1"/>
    <col min="10758" max="10758" width="18.28515625" customWidth="1"/>
    <col min="10759" max="10759" width="18.85546875" customWidth="1"/>
    <col min="11010" max="11010" width="19.7109375" customWidth="1"/>
    <col min="11011" max="11011" width="20.7109375" customWidth="1"/>
    <col min="11012" max="11012" width="19.140625" customWidth="1"/>
    <col min="11013" max="11013" width="20.7109375" customWidth="1"/>
    <col min="11014" max="11014" width="18.28515625" customWidth="1"/>
    <col min="11015" max="11015" width="18.85546875" customWidth="1"/>
    <col min="11266" max="11266" width="19.7109375" customWidth="1"/>
    <col min="11267" max="11267" width="20.7109375" customWidth="1"/>
    <col min="11268" max="11268" width="19.140625" customWidth="1"/>
    <col min="11269" max="11269" width="20.7109375" customWidth="1"/>
    <col min="11270" max="11270" width="18.28515625" customWidth="1"/>
    <col min="11271" max="11271" width="18.85546875" customWidth="1"/>
    <col min="11522" max="11522" width="19.7109375" customWidth="1"/>
    <col min="11523" max="11523" width="20.7109375" customWidth="1"/>
    <col min="11524" max="11524" width="19.140625" customWidth="1"/>
    <col min="11525" max="11525" width="20.7109375" customWidth="1"/>
    <col min="11526" max="11526" width="18.28515625" customWidth="1"/>
    <col min="11527" max="11527" width="18.85546875" customWidth="1"/>
    <col min="11778" max="11778" width="19.7109375" customWidth="1"/>
    <col min="11779" max="11779" width="20.7109375" customWidth="1"/>
    <col min="11780" max="11780" width="19.140625" customWidth="1"/>
    <col min="11781" max="11781" width="20.7109375" customWidth="1"/>
    <col min="11782" max="11782" width="18.28515625" customWidth="1"/>
    <col min="11783" max="11783" width="18.85546875" customWidth="1"/>
    <col min="12034" max="12034" width="19.7109375" customWidth="1"/>
    <col min="12035" max="12035" width="20.7109375" customWidth="1"/>
    <col min="12036" max="12036" width="19.140625" customWidth="1"/>
    <col min="12037" max="12037" width="20.7109375" customWidth="1"/>
    <col min="12038" max="12038" width="18.28515625" customWidth="1"/>
    <col min="12039" max="12039" width="18.85546875" customWidth="1"/>
    <col min="12290" max="12290" width="19.7109375" customWidth="1"/>
    <col min="12291" max="12291" width="20.7109375" customWidth="1"/>
    <col min="12292" max="12292" width="19.140625" customWidth="1"/>
    <col min="12293" max="12293" width="20.7109375" customWidth="1"/>
    <col min="12294" max="12294" width="18.28515625" customWidth="1"/>
    <col min="12295" max="12295" width="18.85546875" customWidth="1"/>
    <col min="12546" max="12546" width="19.7109375" customWidth="1"/>
    <col min="12547" max="12547" width="20.7109375" customWidth="1"/>
    <col min="12548" max="12548" width="19.140625" customWidth="1"/>
    <col min="12549" max="12549" width="20.7109375" customWidth="1"/>
    <col min="12550" max="12550" width="18.28515625" customWidth="1"/>
    <col min="12551" max="12551" width="18.85546875" customWidth="1"/>
    <col min="12802" max="12802" width="19.7109375" customWidth="1"/>
    <col min="12803" max="12803" width="20.7109375" customWidth="1"/>
    <col min="12804" max="12804" width="19.140625" customWidth="1"/>
    <col min="12805" max="12805" width="20.7109375" customWidth="1"/>
    <col min="12806" max="12806" width="18.28515625" customWidth="1"/>
    <col min="12807" max="12807" width="18.85546875" customWidth="1"/>
    <col min="13058" max="13058" width="19.7109375" customWidth="1"/>
    <col min="13059" max="13059" width="20.7109375" customWidth="1"/>
    <col min="13060" max="13060" width="19.140625" customWidth="1"/>
    <col min="13061" max="13061" width="20.7109375" customWidth="1"/>
    <col min="13062" max="13062" width="18.28515625" customWidth="1"/>
    <col min="13063" max="13063" width="18.85546875" customWidth="1"/>
    <col min="13314" max="13314" width="19.7109375" customWidth="1"/>
    <col min="13315" max="13315" width="20.7109375" customWidth="1"/>
    <col min="13316" max="13316" width="19.140625" customWidth="1"/>
    <col min="13317" max="13317" width="20.7109375" customWidth="1"/>
    <col min="13318" max="13318" width="18.28515625" customWidth="1"/>
    <col min="13319" max="13319" width="18.85546875" customWidth="1"/>
    <col min="13570" max="13570" width="19.7109375" customWidth="1"/>
    <col min="13571" max="13571" width="20.7109375" customWidth="1"/>
    <col min="13572" max="13572" width="19.140625" customWidth="1"/>
    <col min="13573" max="13573" width="20.7109375" customWidth="1"/>
    <col min="13574" max="13574" width="18.28515625" customWidth="1"/>
    <col min="13575" max="13575" width="18.85546875" customWidth="1"/>
    <col min="13826" max="13826" width="19.7109375" customWidth="1"/>
    <col min="13827" max="13827" width="20.7109375" customWidth="1"/>
    <col min="13828" max="13828" width="19.140625" customWidth="1"/>
    <col min="13829" max="13829" width="20.7109375" customWidth="1"/>
    <col min="13830" max="13830" width="18.28515625" customWidth="1"/>
    <col min="13831" max="13831" width="18.85546875" customWidth="1"/>
    <col min="14082" max="14082" width="19.7109375" customWidth="1"/>
    <col min="14083" max="14083" width="20.7109375" customWidth="1"/>
    <col min="14084" max="14084" width="19.140625" customWidth="1"/>
    <col min="14085" max="14085" width="20.7109375" customWidth="1"/>
    <col min="14086" max="14086" width="18.28515625" customWidth="1"/>
    <col min="14087" max="14087" width="18.85546875" customWidth="1"/>
    <col min="14338" max="14338" width="19.7109375" customWidth="1"/>
    <col min="14339" max="14339" width="20.7109375" customWidth="1"/>
    <col min="14340" max="14340" width="19.140625" customWidth="1"/>
    <col min="14341" max="14341" width="20.7109375" customWidth="1"/>
    <col min="14342" max="14342" width="18.28515625" customWidth="1"/>
    <col min="14343" max="14343" width="18.85546875" customWidth="1"/>
    <col min="14594" max="14594" width="19.7109375" customWidth="1"/>
    <col min="14595" max="14595" width="20.7109375" customWidth="1"/>
    <col min="14596" max="14596" width="19.140625" customWidth="1"/>
    <col min="14597" max="14597" width="20.7109375" customWidth="1"/>
    <col min="14598" max="14598" width="18.28515625" customWidth="1"/>
    <col min="14599" max="14599" width="18.85546875" customWidth="1"/>
    <col min="14850" max="14850" width="19.7109375" customWidth="1"/>
    <col min="14851" max="14851" width="20.7109375" customWidth="1"/>
    <col min="14852" max="14852" width="19.140625" customWidth="1"/>
    <col min="14853" max="14853" width="20.7109375" customWidth="1"/>
    <col min="14854" max="14854" width="18.28515625" customWidth="1"/>
    <col min="14855" max="14855" width="18.85546875" customWidth="1"/>
    <col min="15106" max="15106" width="19.7109375" customWidth="1"/>
    <col min="15107" max="15107" width="20.7109375" customWidth="1"/>
    <col min="15108" max="15108" width="19.140625" customWidth="1"/>
    <col min="15109" max="15109" width="20.7109375" customWidth="1"/>
    <col min="15110" max="15110" width="18.28515625" customWidth="1"/>
    <col min="15111" max="15111" width="18.85546875" customWidth="1"/>
    <col min="15362" max="15362" width="19.7109375" customWidth="1"/>
    <col min="15363" max="15363" width="20.7109375" customWidth="1"/>
    <col min="15364" max="15364" width="19.140625" customWidth="1"/>
    <col min="15365" max="15365" width="20.7109375" customWidth="1"/>
    <col min="15366" max="15366" width="18.28515625" customWidth="1"/>
    <col min="15367" max="15367" width="18.85546875" customWidth="1"/>
    <col min="15618" max="15618" width="19.7109375" customWidth="1"/>
    <col min="15619" max="15619" width="20.7109375" customWidth="1"/>
    <col min="15620" max="15620" width="19.140625" customWidth="1"/>
    <col min="15621" max="15621" width="20.7109375" customWidth="1"/>
    <col min="15622" max="15622" width="18.28515625" customWidth="1"/>
    <col min="15623" max="15623" width="18.85546875" customWidth="1"/>
    <col min="15874" max="15874" width="19.7109375" customWidth="1"/>
    <col min="15875" max="15875" width="20.7109375" customWidth="1"/>
    <col min="15876" max="15876" width="19.140625" customWidth="1"/>
    <col min="15877" max="15877" width="20.7109375" customWidth="1"/>
    <col min="15878" max="15878" width="18.28515625" customWidth="1"/>
    <col min="15879" max="15879" width="18.85546875" customWidth="1"/>
    <col min="16130" max="16130" width="19.7109375" customWidth="1"/>
    <col min="16131" max="16131" width="20.7109375" customWidth="1"/>
    <col min="16132" max="16132" width="19.140625" customWidth="1"/>
    <col min="16133" max="16133" width="20.7109375" customWidth="1"/>
    <col min="16134" max="16134" width="18.28515625" customWidth="1"/>
    <col min="16135" max="16135" width="18.85546875" customWidth="1"/>
  </cols>
  <sheetData>
    <row r="1" spans="2:10" ht="31.5" customHeight="1" x14ac:dyDescent="0.25">
      <c r="G1" s="152"/>
      <c r="I1" s="734" t="s">
        <v>207</v>
      </c>
      <c r="J1" s="734"/>
    </row>
    <row r="2" spans="2:10" ht="15.75" x14ac:dyDescent="0.25">
      <c r="G2" s="152"/>
    </row>
    <row r="4" spans="2:10" ht="18.75" x14ac:dyDescent="0.3">
      <c r="B4" s="737" t="s">
        <v>862</v>
      </c>
      <c r="C4" s="737"/>
      <c r="D4" s="737"/>
      <c r="E4" s="737"/>
      <c r="F4" s="737"/>
      <c r="G4" s="737"/>
      <c r="H4" s="98"/>
    </row>
    <row r="5" spans="2:10" ht="13.5" thickBot="1" x14ac:dyDescent="0.25">
      <c r="B5" s="99"/>
      <c r="C5" s="100"/>
      <c r="D5" s="100"/>
      <c r="E5" s="100"/>
      <c r="F5" s="508"/>
      <c r="G5" s="97" t="s">
        <v>3</v>
      </c>
    </row>
    <row r="6" spans="2:10" ht="22.5" customHeight="1" thickBot="1" x14ac:dyDescent="0.25">
      <c r="B6" s="738"/>
      <c r="C6" s="739"/>
      <c r="D6" s="742" t="s">
        <v>0</v>
      </c>
      <c r="E6" s="743"/>
      <c r="F6" s="742" t="s">
        <v>46</v>
      </c>
      <c r="G6" s="743"/>
    </row>
    <row r="7" spans="2:10" ht="22.5" customHeight="1" thickBot="1" x14ac:dyDescent="0.25">
      <c r="B7" s="740"/>
      <c r="C7" s="741"/>
      <c r="D7" s="506" t="s">
        <v>219</v>
      </c>
      <c r="E7" s="514" t="s">
        <v>220</v>
      </c>
      <c r="F7" s="509" t="s">
        <v>219</v>
      </c>
      <c r="G7" s="514" t="s">
        <v>220</v>
      </c>
    </row>
    <row r="8" spans="2:10" ht="30" customHeight="1" x14ac:dyDescent="0.2">
      <c r="B8" s="744" t="s">
        <v>221</v>
      </c>
      <c r="C8" s="511" t="s">
        <v>257</v>
      </c>
      <c r="D8" s="516">
        <v>73974</v>
      </c>
      <c r="E8" s="517">
        <v>51856</v>
      </c>
      <c r="F8" s="518">
        <v>82092</v>
      </c>
      <c r="G8" s="519">
        <v>59827</v>
      </c>
    </row>
    <row r="9" spans="2:10" ht="30" customHeight="1" x14ac:dyDescent="0.2">
      <c r="B9" s="744"/>
      <c r="C9" s="512" t="s">
        <v>258</v>
      </c>
      <c r="D9" s="520">
        <v>151812</v>
      </c>
      <c r="E9" s="515">
        <v>106420</v>
      </c>
      <c r="F9" s="510">
        <v>163635.15</v>
      </c>
      <c r="G9" s="521">
        <v>116901.44</v>
      </c>
    </row>
    <row r="10" spans="2:10" ht="30" customHeight="1" thickBot="1" x14ac:dyDescent="0.25">
      <c r="B10" s="745"/>
      <c r="C10" s="513" t="s">
        <v>259</v>
      </c>
      <c r="D10" s="525">
        <v>112893</v>
      </c>
      <c r="E10" s="526">
        <f>D10*0.701</f>
        <v>79137.993000000002</v>
      </c>
      <c r="F10" s="527">
        <v>94789</v>
      </c>
      <c r="G10" s="528">
        <v>69105</v>
      </c>
    </row>
    <row r="11" spans="2:10" ht="30" customHeight="1" x14ac:dyDescent="0.2">
      <c r="B11" s="735" t="s">
        <v>222</v>
      </c>
      <c r="C11" s="511" t="s">
        <v>257</v>
      </c>
      <c r="D11" s="516">
        <v>152981</v>
      </c>
      <c r="E11" s="517">
        <v>107240</v>
      </c>
      <c r="F11" s="518">
        <v>147724</v>
      </c>
      <c r="G11" s="519">
        <v>105733</v>
      </c>
    </row>
    <row r="12" spans="2:10" ht="30" customHeight="1" x14ac:dyDescent="0.2">
      <c r="B12" s="735"/>
      <c r="C12" s="512" t="s">
        <v>258</v>
      </c>
      <c r="D12" s="520">
        <v>284042</v>
      </c>
      <c r="E12" s="515">
        <v>199214</v>
      </c>
      <c r="F12" s="510">
        <v>305896.68</v>
      </c>
      <c r="G12" s="521">
        <v>216626.82</v>
      </c>
    </row>
    <row r="13" spans="2:10" ht="30" customHeight="1" thickBot="1" x14ac:dyDescent="0.25">
      <c r="B13" s="736"/>
      <c r="C13" s="513" t="s">
        <v>259</v>
      </c>
      <c r="D13" s="522">
        <v>218511</v>
      </c>
      <c r="E13" s="523">
        <f>D13*0.701</f>
        <v>153176.21099999998</v>
      </c>
      <c r="F13" s="524">
        <v>181329.34</v>
      </c>
      <c r="G13" s="452">
        <v>129211.32</v>
      </c>
    </row>
    <row r="14" spans="2:10" ht="13.5" customHeight="1" x14ac:dyDescent="0.2"/>
    <row r="15" spans="2:10" x14ac:dyDescent="0.2">
      <c r="B15" s="163" t="s">
        <v>575</v>
      </c>
    </row>
    <row r="20" ht="13.5" customHeight="1" x14ac:dyDescent="0.2"/>
    <row r="25" ht="36.75" customHeight="1" x14ac:dyDescent="0.2"/>
    <row r="31" ht="18.75" customHeight="1" x14ac:dyDescent="0.2"/>
  </sheetData>
  <mergeCells count="7">
    <mergeCell ref="I1:J1"/>
    <mergeCell ref="B11:B13"/>
    <mergeCell ref="B4:G4"/>
    <mergeCell ref="B6:C7"/>
    <mergeCell ref="D6:E6"/>
    <mergeCell ref="F6:G6"/>
    <mergeCell ref="B8:B10"/>
  </mergeCells>
  <printOptions horizontalCentered="1"/>
  <pageMargins left="0.47244094488188981" right="0.39370078740157483" top="0.98425196850393704" bottom="0.98425196850393704" header="0.51181102362204722" footer="0.51181102362204722"/>
  <pageSetup scale="8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L37"/>
  <sheetViews>
    <sheetView showGridLines="0" topLeftCell="B1" zoomScale="87" zoomScaleNormal="87" workbookViewId="0">
      <selection activeCell="M26" sqref="M26"/>
    </sheetView>
  </sheetViews>
  <sheetFormatPr defaultRowHeight="15.75" x14ac:dyDescent="0.25"/>
  <cols>
    <col min="1" max="1" width="2.7109375" style="13" customWidth="1"/>
    <col min="2" max="2" width="40.5703125" style="13" customWidth="1"/>
    <col min="3" max="3" width="20.85546875" style="13" customWidth="1"/>
    <col min="4" max="9" width="30.140625" style="13" customWidth="1"/>
    <col min="10" max="10" width="18.85546875" style="13" customWidth="1"/>
    <col min="11" max="11" width="15.5703125" style="13" customWidth="1"/>
    <col min="12" max="258" width="9.140625" style="13"/>
    <col min="259" max="259" width="6.7109375" style="13" customWidth="1"/>
    <col min="260" max="265" width="30.140625" style="13" customWidth="1"/>
    <col min="266" max="266" width="18.85546875" style="13" customWidth="1"/>
    <col min="267" max="267" width="15.5703125" style="13" customWidth="1"/>
    <col min="268" max="514" width="9.140625" style="13"/>
    <col min="515" max="515" width="6.7109375" style="13" customWidth="1"/>
    <col min="516" max="521" width="30.140625" style="13" customWidth="1"/>
    <col min="522" max="522" width="18.85546875" style="13" customWidth="1"/>
    <col min="523" max="523" width="15.5703125" style="13" customWidth="1"/>
    <col min="524" max="770" width="9.140625" style="13"/>
    <col min="771" max="771" width="6.7109375" style="13" customWidth="1"/>
    <col min="772" max="777" width="30.140625" style="13" customWidth="1"/>
    <col min="778" max="778" width="18.85546875" style="13" customWidth="1"/>
    <col min="779" max="779" width="15.5703125" style="13" customWidth="1"/>
    <col min="780" max="1026" width="9.140625" style="13"/>
    <col min="1027" max="1027" width="6.7109375" style="13" customWidth="1"/>
    <col min="1028" max="1033" width="30.140625" style="13" customWidth="1"/>
    <col min="1034" max="1034" width="18.85546875" style="13" customWidth="1"/>
    <col min="1035" max="1035" width="15.5703125" style="13" customWidth="1"/>
    <col min="1036" max="1282" width="9.140625" style="13"/>
    <col min="1283" max="1283" width="6.7109375" style="13" customWidth="1"/>
    <col min="1284" max="1289" width="30.140625" style="13" customWidth="1"/>
    <col min="1290" max="1290" width="18.85546875" style="13" customWidth="1"/>
    <col min="1291" max="1291" width="15.5703125" style="13" customWidth="1"/>
    <col min="1292" max="1538" width="9.140625" style="13"/>
    <col min="1539" max="1539" width="6.7109375" style="13" customWidth="1"/>
    <col min="1540" max="1545" width="30.140625" style="13" customWidth="1"/>
    <col min="1546" max="1546" width="18.85546875" style="13" customWidth="1"/>
    <col min="1547" max="1547" width="15.5703125" style="13" customWidth="1"/>
    <col min="1548" max="1794" width="9.140625" style="13"/>
    <col min="1795" max="1795" width="6.7109375" style="13" customWidth="1"/>
    <col min="1796" max="1801" width="30.140625" style="13" customWidth="1"/>
    <col min="1802" max="1802" width="18.85546875" style="13" customWidth="1"/>
    <col min="1803" max="1803" width="15.5703125" style="13" customWidth="1"/>
    <col min="1804" max="2050" width="9.140625" style="13"/>
    <col min="2051" max="2051" width="6.7109375" style="13" customWidth="1"/>
    <col min="2052" max="2057" width="30.140625" style="13" customWidth="1"/>
    <col min="2058" max="2058" width="18.85546875" style="13" customWidth="1"/>
    <col min="2059" max="2059" width="15.5703125" style="13" customWidth="1"/>
    <col min="2060" max="2306" width="9.140625" style="13"/>
    <col min="2307" max="2307" width="6.7109375" style="13" customWidth="1"/>
    <col min="2308" max="2313" width="30.140625" style="13" customWidth="1"/>
    <col min="2314" max="2314" width="18.85546875" style="13" customWidth="1"/>
    <col min="2315" max="2315" width="15.5703125" style="13" customWidth="1"/>
    <col min="2316" max="2562" width="9.140625" style="13"/>
    <col min="2563" max="2563" width="6.7109375" style="13" customWidth="1"/>
    <col min="2564" max="2569" width="30.140625" style="13" customWidth="1"/>
    <col min="2570" max="2570" width="18.85546875" style="13" customWidth="1"/>
    <col min="2571" max="2571" width="15.5703125" style="13" customWidth="1"/>
    <col min="2572" max="2818" width="9.140625" style="13"/>
    <col min="2819" max="2819" width="6.7109375" style="13" customWidth="1"/>
    <col min="2820" max="2825" width="30.140625" style="13" customWidth="1"/>
    <col min="2826" max="2826" width="18.85546875" style="13" customWidth="1"/>
    <col min="2827" max="2827" width="15.5703125" style="13" customWidth="1"/>
    <col min="2828" max="3074" width="9.140625" style="13"/>
    <col min="3075" max="3075" width="6.7109375" style="13" customWidth="1"/>
    <col min="3076" max="3081" width="30.140625" style="13" customWidth="1"/>
    <col min="3082" max="3082" width="18.85546875" style="13" customWidth="1"/>
    <col min="3083" max="3083" width="15.5703125" style="13" customWidth="1"/>
    <col min="3084" max="3330" width="9.140625" style="13"/>
    <col min="3331" max="3331" width="6.7109375" style="13" customWidth="1"/>
    <col min="3332" max="3337" width="30.140625" style="13" customWidth="1"/>
    <col min="3338" max="3338" width="18.85546875" style="13" customWidth="1"/>
    <col min="3339" max="3339" width="15.5703125" style="13" customWidth="1"/>
    <col min="3340" max="3586" width="9.140625" style="13"/>
    <col min="3587" max="3587" width="6.7109375" style="13" customWidth="1"/>
    <col min="3588" max="3593" width="30.140625" style="13" customWidth="1"/>
    <col min="3594" max="3594" width="18.85546875" style="13" customWidth="1"/>
    <col min="3595" max="3595" width="15.5703125" style="13" customWidth="1"/>
    <col min="3596" max="3842" width="9.140625" style="13"/>
    <col min="3843" max="3843" width="6.7109375" style="13" customWidth="1"/>
    <col min="3844" max="3849" width="30.140625" style="13" customWidth="1"/>
    <col min="3850" max="3850" width="18.85546875" style="13" customWidth="1"/>
    <col min="3851" max="3851" width="15.5703125" style="13" customWidth="1"/>
    <col min="3852" max="4098" width="9.140625" style="13"/>
    <col min="4099" max="4099" width="6.7109375" style="13" customWidth="1"/>
    <col min="4100" max="4105" width="30.140625" style="13" customWidth="1"/>
    <col min="4106" max="4106" width="18.85546875" style="13" customWidth="1"/>
    <col min="4107" max="4107" width="15.5703125" style="13" customWidth="1"/>
    <col min="4108" max="4354" width="9.140625" style="13"/>
    <col min="4355" max="4355" width="6.7109375" style="13" customWidth="1"/>
    <col min="4356" max="4361" width="30.140625" style="13" customWidth="1"/>
    <col min="4362" max="4362" width="18.85546875" style="13" customWidth="1"/>
    <col min="4363" max="4363" width="15.5703125" style="13" customWidth="1"/>
    <col min="4364" max="4610" width="9.140625" style="13"/>
    <col min="4611" max="4611" width="6.7109375" style="13" customWidth="1"/>
    <col min="4612" max="4617" width="30.140625" style="13" customWidth="1"/>
    <col min="4618" max="4618" width="18.85546875" style="13" customWidth="1"/>
    <col min="4619" max="4619" width="15.5703125" style="13" customWidth="1"/>
    <col min="4620" max="4866" width="9.140625" style="13"/>
    <col min="4867" max="4867" width="6.7109375" style="13" customWidth="1"/>
    <col min="4868" max="4873" width="30.140625" style="13" customWidth="1"/>
    <col min="4874" max="4874" width="18.85546875" style="13" customWidth="1"/>
    <col min="4875" max="4875" width="15.5703125" style="13" customWidth="1"/>
    <col min="4876" max="5122" width="9.140625" style="13"/>
    <col min="5123" max="5123" width="6.7109375" style="13" customWidth="1"/>
    <col min="5124" max="5129" width="30.140625" style="13" customWidth="1"/>
    <col min="5130" max="5130" width="18.85546875" style="13" customWidth="1"/>
    <col min="5131" max="5131" width="15.5703125" style="13" customWidth="1"/>
    <col min="5132" max="5378" width="9.140625" style="13"/>
    <col min="5379" max="5379" width="6.7109375" style="13" customWidth="1"/>
    <col min="5380" max="5385" width="30.140625" style="13" customWidth="1"/>
    <col min="5386" max="5386" width="18.85546875" style="13" customWidth="1"/>
    <col min="5387" max="5387" width="15.5703125" style="13" customWidth="1"/>
    <col min="5388" max="5634" width="9.140625" style="13"/>
    <col min="5635" max="5635" width="6.7109375" style="13" customWidth="1"/>
    <col min="5636" max="5641" width="30.140625" style="13" customWidth="1"/>
    <col min="5642" max="5642" width="18.85546875" style="13" customWidth="1"/>
    <col min="5643" max="5643" width="15.5703125" style="13" customWidth="1"/>
    <col min="5644" max="5890" width="9.140625" style="13"/>
    <col min="5891" max="5891" width="6.7109375" style="13" customWidth="1"/>
    <col min="5892" max="5897" width="30.140625" style="13" customWidth="1"/>
    <col min="5898" max="5898" width="18.85546875" style="13" customWidth="1"/>
    <col min="5899" max="5899" width="15.5703125" style="13" customWidth="1"/>
    <col min="5900" max="6146" width="9.140625" style="13"/>
    <col min="6147" max="6147" width="6.7109375" style="13" customWidth="1"/>
    <col min="6148" max="6153" width="30.140625" style="13" customWidth="1"/>
    <col min="6154" max="6154" width="18.85546875" style="13" customWidth="1"/>
    <col min="6155" max="6155" width="15.5703125" style="13" customWidth="1"/>
    <col min="6156" max="6402" width="9.140625" style="13"/>
    <col min="6403" max="6403" width="6.7109375" style="13" customWidth="1"/>
    <col min="6404" max="6409" width="30.140625" style="13" customWidth="1"/>
    <col min="6410" max="6410" width="18.85546875" style="13" customWidth="1"/>
    <col min="6411" max="6411" width="15.5703125" style="13" customWidth="1"/>
    <col min="6412" max="6658" width="9.140625" style="13"/>
    <col min="6659" max="6659" width="6.7109375" style="13" customWidth="1"/>
    <col min="6660" max="6665" width="30.140625" style="13" customWidth="1"/>
    <col min="6666" max="6666" width="18.85546875" style="13" customWidth="1"/>
    <col min="6667" max="6667" width="15.5703125" style="13" customWidth="1"/>
    <col min="6668" max="6914" width="9.140625" style="13"/>
    <col min="6915" max="6915" width="6.7109375" style="13" customWidth="1"/>
    <col min="6916" max="6921" width="30.140625" style="13" customWidth="1"/>
    <col min="6922" max="6922" width="18.85546875" style="13" customWidth="1"/>
    <col min="6923" max="6923" width="15.5703125" style="13" customWidth="1"/>
    <col min="6924" max="7170" width="9.140625" style="13"/>
    <col min="7171" max="7171" width="6.7109375" style="13" customWidth="1"/>
    <col min="7172" max="7177" width="30.140625" style="13" customWidth="1"/>
    <col min="7178" max="7178" width="18.85546875" style="13" customWidth="1"/>
    <col min="7179" max="7179" width="15.5703125" style="13" customWidth="1"/>
    <col min="7180" max="7426" width="9.140625" style="13"/>
    <col min="7427" max="7427" width="6.7109375" style="13" customWidth="1"/>
    <col min="7428" max="7433" width="30.140625" style="13" customWidth="1"/>
    <col min="7434" max="7434" width="18.85546875" style="13" customWidth="1"/>
    <col min="7435" max="7435" width="15.5703125" style="13" customWidth="1"/>
    <col min="7436" max="7682" width="9.140625" style="13"/>
    <col min="7683" max="7683" width="6.7109375" style="13" customWidth="1"/>
    <col min="7684" max="7689" width="30.140625" style="13" customWidth="1"/>
    <col min="7690" max="7690" width="18.85546875" style="13" customWidth="1"/>
    <col min="7691" max="7691" width="15.5703125" style="13" customWidth="1"/>
    <col min="7692" max="7938" width="9.140625" style="13"/>
    <col min="7939" max="7939" width="6.7109375" style="13" customWidth="1"/>
    <col min="7940" max="7945" width="30.140625" style="13" customWidth="1"/>
    <col min="7946" max="7946" width="18.85546875" style="13" customWidth="1"/>
    <col min="7947" max="7947" width="15.5703125" style="13" customWidth="1"/>
    <col min="7948" max="8194" width="9.140625" style="13"/>
    <col min="8195" max="8195" width="6.7109375" style="13" customWidth="1"/>
    <col min="8196" max="8201" width="30.140625" style="13" customWidth="1"/>
    <col min="8202" max="8202" width="18.85546875" style="13" customWidth="1"/>
    <col min="8203" max="8203" width="15.5703125" style="13" customWidth="1"/>
    <col min="8204" max="8450" width="9.140625" style="13"/>
    <col min="8451" max="8451" width="6.7109375" style="13" customWidth="1"/>
    <col min="8452" max="8457" width="30.140625" style="13" customWidth="1"/>
    <col min="8458" max="8458" width="18.85546875" style="13" customWidth="1"/>
    <col min="8459" max="8459" width="15.5703125" style="13" customWidth="1"/>
    <col min="8460" max="8706" width="9.140625" style="13"/>
    <col min="8707" max="8707" width="6.7109375" style="13" customWidth="1"/>
    <col min="8708" max="8713" width="30.140625" style="13" customWidth="1"/>
    <col min="8714" max="8714" width="18.85546875" style="13" customWidth="1"/>
    <col min="8715" max="8715" width="15.5703125" style="13" customWidth="1"/>
    <col min="8716" max="8962" width="9.140625" style="13"/>
    <col min="8963" max="8963" width="6.7109375" style="13" customWidth="1"/>
    <col min="8964" max="8969" width="30.140625" style="13" customWidth="1"/>
    <col min="8970" max="8970" width="18.85546875" style="13" customWidth="1"/>
    <col min="8971" max="8971" width="15.5703125" style="13" customWidth="1"/>
    <col min="8972" max="9218" width="9.140625" style="13"/>
    <col min="9219" max="9219" width="6.7109375" style="13" customWidth="1"/>
    <col min="9220" max="9225" width="30.140625" style="13" customWidth="1"/>
    <col min="9226" max="9226" width="18.85546875" style="13" customWidth="1"/>
    <col min="9227" max="9227" width="15.5703125" style="13" customWidth="1"/>
    <col min="9228" max="9474" width="9.140625" style="13"/>
    <col min="9475" max="9475" width="6.7109375" style="13" customWidth="1"/>
    <col min="9476" max="9481" width="30.140625" style="13" customWidth="1"/>
    <col min="9482" max="9482" width="18.85546875" style="13" customWidth="1"/>
    <col min="9483" max="9483" width="15.5703125" style="13" customWidth="1"/>
    <col min="9484" max="9730" width="9.140625" style="13"/>
    <col min="9731" max="9731" width="6.7109375" style="13" customWidth="1"/>
    <col min="9732" max="9737" width="30.140625" style="13" customWidth="1"/>
    <col min="9738" max="9738" width="18.85546875" style="13" customWidth="1"/>
    <col min="9739" max="9739" width="15.5703125" style="13" customWidth="1"/>
    <col min="9740" max="9986" width="9.140625" style="13"/>
    <col min="9987" max="9987" width="6.7109375" style="13" customWidth="1"/>
    <col min="9988" max="9993" width="30.140625" style="13" customWidth="1"/>
    <col min="9994" max="9994" width="18.85546875" style="13" customWidth="1"/>
    <col min="9995" max="9995" width="15.5703125" style="13" customWidth="1"/>
    <col min="9996" max="10242" width="9.140625" style="13"/>
    <col min="10243" max="10243" width="6.7109375" style="13" customWidth="1"/>
    <col min="10244" max="10249" width="30.140625" style="13" customWidth="1"/>
    <col min="10250" max="10250" width="18.85546875" style="13" customWidth="1"/>
    <col min="10251" max="10251" width="15.5703125" style="13" customWidth="1"/>
    <col min="10252" max="10498" width="9.140625" style="13"/>
    <col min="10499" max="10499" width="6.7109375" style="13" customWidth="1"/>
    <col min="10500" max="10505" width="30.140625" style="13" customWidth="1"/>
    <col min="10506" max="10506" width="18.85546875" style="13" customWidth="1"/>
    <col min="10507" max="10507" width="15.5703125" style="13" customWidth="1"/>
    <col min="10508" max="10754" width="9.140625" style="13"/>
    <col min="10755" max="10755" width="6.7109375" style="13" customWidth="1"/>
    <col min="10756" max="10761" width="30.140625" style="13" customWidth="1"/>
    <col min="10762" max="10762" width="18.85546875" style="13" customWidth="1"/>
    <col min="10763" max="10763" width="15.5703125" style="13" customWidth="1"/>
    <col min="10764" max="11010" width="9.140625" style="13"/>
    <col min="11011" max="11011" width="6.7109375" style="13" customWidth="1"/>
    <col min="11012" max="11017" width="30.140625" style="13" customWidth="1"/>
    <col min="11018" max="11018" width="18.85546875" style="13" customWidth="1"/>
    <col min="11019" max="11019" width="15.5703125" style="13" customWidth="1"/>
    <col min="11020" max="11266" width="9.140625" style="13"/>
    <col min="11267" max="11267" width="6.7109375" style="13" customWidth="1"/>
    <col min="11268" max="11273" width="30.140625" style="13" customWidth="1"/>
    <col min="11274" max="11274" width="18.85546875" style="13" customWidth="1"/>
    <col min="11275" max="11275" width="15.5703125" style="13" customWidth="1"/>
    <col min="11276" max="11522" width="9.140625" style="13"/>
    <col min="11523" max="11523" width="6.7109375" style="13" customWidth="1"/>
    <col min="11524" max="11529" width="30.140625" style="13" customWidth="1"/>
    <col min="11530" max="11530" width="18.85546875" style="13" customWidth="1"/>
    <col min="11531" max="11531" width="15.5703125" style="13" customWidth="1"/>
    <col min="11532" max="11778" width="9.140625" style="13"/>
    <col min="11779" max="11779" width="6.7109375" style="13" customWidth="1"/>
    <col min="11780" max="11785" width="30.140625" style="13" customWidth="1"/>
    <col min="11786" max="11786" width="18.85546875" style="13" customWidth="1"/>
    <col min="11787" max="11787" width="15.5703125" style="13" customWidth="1"/>
    <col min="11788" max="12034" width="9.140625" style="13"/>
    <col min="12035" max="12035" width="6.7109375" style="13" customWidth="1"/>
    <col min="12036" max="12041" width="30.140625" style="13" customWidth="1"/>
    <col min="12042" max="12042" width="18.85546875" style="13" customWidth="1"/>
    <col min="12043" max="12043" width="15.5703125" style="13" customWidth="1"/>
    <col min="12044" max="12290" width="9.140625" style="13"/>
    <col min="12291" max="12291" width="6.7109375" style="13" customWidth="1"/>
    <col min="12292" max="12297" width="30.140625" style="13" customWidth="1"/>
    <col min="12298" max="12298" width="18.85546875" style="13" customWidth="1"/>
    <col min="12299" max="12299" width="15.5703125" style="13" customWidth="1"/>
    <col min="12300" max="12546" width="9.140625" style="13"/>
    <col min="12547" max="12547" width="6.7109375" style="13" customWidth="1"/>
    <col min="12548" max="12553" width="30.140625" style="13" customWidth="1"/>
    <col min="12554" max="12554" width="18.85546875" style="13" customWidth="1"/>
    <col min="12555" max="12555" width="15.5703125" style="13" customWidth="1"/>
    <col min="12556" max="12802" width="9.140625" style="13"/>
    <col min="12803" max="12803" width="6.7109375" style="13" customWidth="1"/>
    <col min="12804" max="12809" width="30.140625" style="13" customWidth="1"/>
    <col min="12810" max="12810" width="18.85546875" style="13" customWidth="1"/>
    <col min="12811" max="12811" width="15.5703125" style="13" customWidth="1"/>
    <col min="12812" max="13058" width="9.140625" style="13"/>
    <col min="13059" max="13059" width="6.7109375" style="13" customWidth="1"/>
    <col min="13060" max="13065" width="30.140625" style="13" customWidth="1"/>
    <col min="13066" max="13066" width="18.85546875" style="13" customWidth="1"/>
    <col min="13067" max="13067" width="15.5703125" style="13" customWidth="1"/>
    <col min="13068" max="13314" width="9.140625" style="13"/>
    <col min="13315" max="13315" width="6.7109375" style="13" customWidth="1"/>
    <col min="13316" max="13321" width="30.140625" style="13" customWidth="1"/>
    <col min="13322" max="13322" width="18.85546875" style="13" customWidth="1"/>
    <col min="13323" max="13323" width="15.5703125" style="13" customWidth="1"/>
    <col min="13324" max="13570" width="9.140625" style="13"/>
    <col min="13571" max="13571" width="6.7109375" style="13" customWidth="1"/>
    <col min="13572" max="13577" width="30.140625" style="13" customWidth="1"/>
    <col min="13578" max="13578" width="18.85546875" style="13" customWidth="1"/>
    <col min="13579" max="13579" width="15.5703125" style="13" customWidth="1"/>
    <col min="13580" max="13826" width="9.140625" style="13"/>
    <col min="13827" max="13827" width="6.7109375" style="13" customWidth="1"/>
    <col min="13828" max="13833" width="30.140625" style="13" customWidth="1"/>
    <col min="13834" max="13834" width="18.85546875" style="13" customWidth="1"/>
    <col min="13835" max="13835" width="15.5703125" style="13" customWidth="1"/>
    <col min="13836" max="14082" width="9.140625" style="13"/>
    <col min="14083" max="14083" width="6.7109375" style="13" customWidth="1"/>
    <col min="14084" max="14089" width="30.140625" style="13" customWidth="1"/>
    <col min="14090" max="14090" width="18.85546875" style="13" customWidth="1"/>
    <col min="14091" max="14091" width="15.5703125" style="13" customWidth="1"/>
    <col min="14092" max="14338" width="9.140625" style="13"/>
    <col min="14339" max="14339" width="6.7109375" style="13" customWidth="1"/>
    <col min="14340" max="14345" width="30.140625" style="13" customWidth="1"/>
    <col min="14346" max="14346" width="18.85546875" style="13" customWidth="1"/>
    <col min="14347" max="14347" width="15.5703125" style="13" customWidth="1"/>
    <col min="14348" max="14594" width="9.140625" style="13"/>
    <col min="14595" max="14595" width="6.7109375" style="13" customWidth="1"/>
    <col min="14596" max="14601" width="30.140625" style="13" customWidth="1"/>
    <col min="14602" max="14602" width="18.85546875" style="13" customWidth="1"/>
    <col min="14603" max="14603" width="15.5703125" style="13" customWidth="1"/>
    <col min="14604" max="14850" width="9.140625" style="13"/>
    <col min="14851" max="14851" width="6.7109375" style="13" customWidth="1"/>
    <col min="14852" max="14857" width="30.140625" style="13" customWidth="1"/>
    <col min="14858" max="14858" width="18.85546875" style="13" customWidth="1"/>
    <col min="14859" max="14859" width="15.5703125" style="13" customWidth="1"/>
    <col min="14860" max="15106" width="9.140625" style="13"/>
    <col min="15107" max="15107" width="6.7109375" style="13" customWidth="1"/>
    <col min="15108" max="15113" width="30.140625" style="13" customWidth="1"/>
    <col min="15114" max="15114" width="18.85546875" style="13" customWidth="1"/>
    <col min="15115" max="15115" width="15.5703125" style="13" customWidth="1"/>
    <col min="15116" max="15362" width="9.140625" style="13"/>
    <col min="15363" max="15363" width="6.7109375" style="13" customWidth="1"/>
    <col min="15364" max="15369" width="30.140625" style="13" customWidth="1"/>
    <col min="15370" max="15370" width="18.85546875" style="13" customWidth="1"/>
    <col min="15371" max="15371" width="15.5703125" style="13" customWidth="1"/>
    <col min="15372" max="15618" width="9.140625" style="13"/>
    <col min="15619" max="15619" width="6.7109375" style="13" customWidth="1"/>
    <col min="15620" max="15625" width="30.140625" style="13" customWidth="1"/>
    <col min="15626" max="15626" width="18.85546875" style="13" customWidth="1"/>
    <col min="15627" max="15627" width="15.5703125" style="13" customWidth="1"/>
    <col min="15628" max="15874" width="9.140625" style="13"/>
    <col min="15875" max="15875" width="6.7109375" style="13" customWidth="1"/>
    <col min="15876" max="15881" width="30.140625" style="13" customWidth="1"/>
    <col min="15882" max="15882" width="18.85546875" style="13" customWidth="1"/>
    <col min="15883" max="15883" width="15.5703125" style="13" customWidth="1"/>
    <col min="15884" max="16130" width="9.140625" style="13"/>
    <col min="16131" max="16131" width="6.7109375" style="13" customWidth="1"/>
    <col min="16132" max="16137" width="30.140625" style="13" customWidth="1"/>
    <col min="16138" max="16138" width="18.85546875" style="13" customWidth="1"/>
    <col min="16139" max="16139" width="15.5703125" style="13" customWidth="1"/>
    <col min="16140" max="16384" width="9.140625" style="13"/>
  </cols>
  <sheetData>
    <row r="1" spans="2:11" x14ac:dyDescent="0.25">
      <c r="B1" s="8"/>
      <c r="C1" s="8"/>
      <c r="D1" s="8"/>
      <c r="E1" s="8"/>
      <c r="F1" s="8"/>
      <c r="G1" s="8"/>
      <c r="H1" s="8"/>
      <c r="I1" s="9" t="s">
        <v>206</v>
      </c>
    </row>
    <row r="2" spans="2:11" x14ac:dyDescent="0.25">
      <c r="B2" s="8"/>
      <c r="C2" s="8"/>
      <c r="D2" s="8"/>
      <c r="E2" s="8"/>
      <c r="F2" s="8"/>
      <c r="G2" s="8"/>
      <c r="H2" s="8"/>
      <c r="I2" s="9"/>
    </row>
    <row r="3" spans="2:11" ht="20.25" customHeight="1" x14ac:dyDescent="0.3">
      <c r="B3" s="746" t="s">
        <v>686</v>
      </c>
      <c r="C3" s="746"/>
      <c r="D3" s="746"/>
      <c r="E3" s="746"/>
      <c r="F3" s="746"/>
      <c r="G3" s="746"/>
      <c r="H3" s="746"/>
      <c r="I3" s="746"/>
      <c r="J3" s="299"/>
      <c r="K3" s="14"/>
    </row>
    <row r="4" spans="2:11" ht="16.5" thickBot="1" x14ac:dyDescent="0.3">
      <c r="B4" s="102"/>
      <c r="C4" s="102"/>
      <c r="D4" s="102"/>
      <c r="E4" s="102"/>
      <c r="F4" s="102"/>
      <c r="G4" s="102"/>
      <c r="I4" s="103" t="s">
        <v>3</v>
      </c>
    </row>
    <row r="5" spans="2:11" s="48" customFormat="1" ht="44.25" customHeight="1" thickBot="1" x14ac:dyDescent="0.35">
      <c r="B5" s="750" t="s">
        <v>784</v>
      </c>
      <c r="C5" s="751"/>
      <c r="D5" s="751"/>
      <c r="E5" s="751"/>
      <c r="F5" s="751"/>
      <c r="G5" s="751"/>
      <c r="H5" s="752"/>
      <c r="I5" s="748" t="s">
        <v>227</v>
      </c>
      <c r="J5" s="90"/>
    </row>
    <row r="6" spans="2:11" s="48" customFormat="1" ht="47.25" customHeight="1" thickBot="1" x14ac:dyDescent="0.35">
      <c r="B6" s="168" t="s">
        <v>685</v>
      </c>
      <c r="C6" s="227" t="s">
        <v>224</v>
      </c>
      <c r="D6" s="227" t="s">
        <v>262</v>
      </c>
      <c r="E6" s="227" t="s">
        <v>214</v>
      </c>
      <c r="F6" s="228" t="s">
        <v>215</v>
      </c>
      <c r="G6" s="227" t="s">
        <v>216</v>
      </c>
      <c r="H6" s="227" t="s">
        <v>217</v>
      </c>
      <c r="I6" s="749"/>
      <c r="J6" s="90"/>
    </row>
    <row r="7" spans="2:11" s="48" customFormat="1" ht="20.100000000000001" customHeight="1" x14ac:dyDescent="0.3">
      <c r="B7" s="104" t="s">
        <v>761</v>
      </c>
      <c r="C7" s="104"/>
      <c r="D7" s="104" t="s">
        <v>760</v>
      </c>
      <c r="E7" s="105">
        <v>187500</v>
      </c>
      <c r="F7" s="105">
        <f>E7*2</f>
        <v>375000</v>
      </c>
      <c r="G7" s="105">
        <v>562500</v>
      </c>
      <c r="H7" s="105">
        <v>750000</v>
      </c>
      <c r="I7" s="112"/>
      <c r="J7" s="90"/>
    </row>
    <row r="8" spans="2:11" s="48" customFormat="1" ht="20.100000000000001" customHeight="1" x14ac:dyDescent="0.3">
      <c r="B8" s="104" t="s">
        <v>195</v>
      </c>
      <c r="C8" s="104"/>
      <c r="D8" s="104"/>
      <c r="E8" s="105"/>
      <c r="F8" s="105"/>
      <c r="G8" s="105"/>
      <c r="H8" s="106"/>
      <c r="I8" s="112"/>
      <c r="J8" s="90"/>
    </row>
    <row r="9" spans="2:11" s="48" customFormat="1" ht="20.100000000000001" customHeight="1" x14ac:dyDescent="0.3">
      <c r="B9" s="104" t="s">
        <v>195</v>
      </c>
      <c r="C9" s="104"/>
      <c r="D9" s="104"/>
      <c r="E9" s="105"/>
      <c r="F9" s="105"/>
      <c r="G9" s="105"/>
      <c r="H9" s="106"/>
      <c r="I9" s="112"/>
      <c r="J9" s="90"/>
    </row>
    <row r="10" spans="2:11" s="48" customFormat="1" ht="20.100000000000001" customHeight="1" x14ac:dyDescent="0.3">
      <c r="B10" s="107" t="s">
        <v>195</v>
      </c>
      <c r="C10" s="108"/>
      <c r="D10" s="108"/>
      <c r="E10" s="105"/>
      <c r="F10" s="105"/>
      <c r="G10" s="105"/>
      <c r="H10" s="106"/>
      <c r="I10" s="112"/>
      <c r="J10" s="90"/>
    </row>
    <row r="11" spans="2:11" s="48" customFormat="1" ht="20.100000000000001" customHeight="1" x14ac:dyDescent="0.3">
      <c r="B11" s="107" t="s">
        <v>195</v>
      </c>
      <c r="C11" s="108"/>
      <c r="D11" s="108"/>
      <c r="E11" s="105"/>
      <c r="F11" s="105"/>
      <c r="G11" s="105"/>
      <c r="H11" s="106"/>
      <c r="I11" s="112"/>
      <c r="J11" s="90"/>
    </row>
    <row r="12" spans="2:11" s="48" customFormat="1" ht="20.100000000000001" customHeight="1" thickBot="1" x14ac:dyDescent="0.35">
      <c r="B12" s="109" t="s">
        <v>195</v>
      </c>
      <c r="C12" s="109"/>
      <c r="D12" s="109"/>
      <c r="E12" s="110"/>
      <c r="F12" s="110"/>
      <c r="G12" s="110"/>
      <c r="H12" s="110"/>
      <c r="I12" s="113"/>
      <c r="J12" s="90"/>
    </row>
    <row r="13" spans="2:11" s="48" customFormat="1" ht="30" customHeight="1" thickBot="1" x14ac:dyDescent="0.35">
      <c r="B13" s="759" t="s">
        <v>261</v>
      </c>
      <c r="C13" s="760"/>
      <c r="D13" s="761"/>
      <c r="E13" s="229">
        <v>187500</v>
      </c>
      <c r="F13" s="229">
        <v>375000</v>
      </c>
      <c r="G13" s="229">
        <v>562500</v>
      </c>
      <c r="H13" s="229">
        <v>750000</v>
      </c>
      <c r="I13" s="229"/>
      <c r="J13" s="90"/>
    </row>
    <row r="14" spans="2:11" x14ac:dyDescent="0.25">
      <c r="I14" s="67"/>
    </row>
    <row r="15" spans="2:11" x14ac:dyDescent="0.25">
      <c r="B15" s="753" t="s">
        <v>687</v>
      </c>
      <c r="C15" s="753"/>
      <c r="D15" s="753"/>
      <c r="E15" s="753"/>
      <c r="F15" s="753"/>
      <c r="G15" s="753"/>
      <c r="H15" s="753"/>
      <c r="I15" s="93"/>
    </row>
    <row r="16" spans="2:11" x14ac:dyDescent="0.25">
      <c r="B16" s="56"/>
      <c r="C16" s="56"/>
      <c r="D16" s="56"/>
    </row>
    <row r="19" spans="2:12" x14ac:dyDescent="0.25">
      <c r="I19" s="92"/>
      <c r="J19" s="92"/>
      <c r="K19" s="92"/>
    </row>
    <row r="20" spans="2:12" ht="16.5" thickBot="1" x14ac:dyDescent="0.3">
      <c r="B20" s="111"/>
      <c r="C20" s="111"/>
      <c r="D20" s="111"/>
      <c r="E20" s="111"/>
      <c r="F20" s="111"/>
      <c r="G20" s="111"/>
      <c r="H20" s="111"/>
      <c r="I20" s="103" t="s">
        <v>3</v>
      </c>
    </row>
    <row r="21" spans="2:12" s="48" customFormat="1" ht="36" customHeight="1" thickBot="1" x14ac:dyDescent="0.35">
      <c r="B21" s="754" t="s">
        <v>863</v>
      </c>
      <c r="C21" s="755"/>
      <c r="D21" s="755"/>
      <c r="E21" s="755"/>
      <c r="F21" s="755"/>
      <c r="G21" s="755"/>
      <c r="H21" s="755"/>
      <c r="I21" s="756"/>
      <c r="L21" s="49"/>
    </row>
    <row r="22" spans="2:12" s="48" customFormat="1" ht="49.5" customHeight="1" x14ac:dyDescent="0.3">
      <c r="B22" s="757" t="s">
        <v>223</v>
      </c>
      <c r="C22" s="748" t="s">
        <v>224</v>
      </c>
      <c r="D22" s="748" t="s">
        <v>260</v>
      </c>
      <c r="E22" s="230" t="s">
        <v>45</v>
      </c>
      <c r="F22" s="230" t="s">
        <v>197</v>
      </c>
      <c r="G22" s="230" t="s">
        <v>225</v>
      </c>
      <c r="H22" s="230" t="s">
        <v>198</v>
      </c>
      <c r="I22" s="231" t="s">
        <v>227</v>
      </c>
    </row>
    <row r="23" spans="2:12" s="48" customFormat="1" ht="19.5" thickBot="1" x14ac:dyDescent="0.35">
      <c r="B23" s="758"/>
      <c r="C23" s="749"/>
      <c r="D23" s="749"/>
      <c r="E23" s="232">
        <v>1</v>
      </c>
      <c r="F23" s="232">
        <v>2</v>
      </c>
      <c r="G23" s="232">
        <v>3</v>
      </c>
      <c r="H23" s="232" t="s">
        <v>199</v>
      </c>
      <c r="I23" s="233">
        <v>5</v>
      </c>
    </row>
    <row r="24" spans="2:12" s="48" customFormat="1" ht="20.100000000000001" customHeight="1" x14ac:dyDescent="0.3">
      <c r="B24" s="104" t="s">
        <v>761</v>
      </c>
      <c r="C24" s="104" t="s">
        <v>815</v>
      </c>
      <c r="D24" s="104" t="s">
        <v>760</v>
      </c>
      <c r="E24" s="105">
        <v>750000</v>
      </c>
      <c r="F24" s="446">
        <v>628000</v>
      </c>
      <c r="G24" s="446">
        <v>628000</v>
      </c>
      <c r="H24" s="447"/>
      <c r="I24" s="112"/>
    </row>
    <row r="25" spans="2:12" s="48" customFormat="1" ht="20.100000000000001" customHeight="1" x14ac:dyDescent="0.3">
      <c r="B25" s="104" t="s">
        <v>195</v>
      </c>
      <c r="C25" s="104"/>
      <c r="D25" s="104"/>
      <c r="E25" s="105"/>
      <c r="F25" s="446"/>
      <c r="G25" s="446"/>
      <c r="H25" s="447"/>
      <c r="I25" s="112"/>
    </row>
    <row r="26" spans="2:12" s="48" customFormat="1" ht="20.100000000000001" customHeight="1" x14ac:dyDescent="0.3">
      <c r="B26" s="104" t="s">
        <v>195</v>
      </c>
      <c r="C26" s="104"/>
      <c r="D26" s="104"/>
      <c r="E26" s="105"/>
      <c r="F26" s="446"/>
      <c r="G26" s="446"/>
      <c r="H26" s="447"/>
      <c r="I26" s="112"/>
    </row>
    <row r="27" spans="2:12" s="48" customFormat="1" ht="20.100000000000001" customHeight="1" x14ac:dyDescent="0.3">
      <c r="B27" s="107" t="s">
        <v>195</v>
      </c>
      <c r="C27" s="108"/>
      <c r="D27" s="108"/>
      <c r="E27" s="105"/>
      <c r="F27" s="446"/>
      <c r="G27" s="446"/>
      <c r="H27" s="447"/>
      <c r="I27" s="112"/>
    </row>
    <row r="28" spans="2:12" s="48" customFormat="1" ht="20.100000000000001" customHeight="1" x14ac:dyDescent="0.3">
      <c r="B28" s="107" t="s">
        <v>195</v>
      </c>
      <c r="C28" s="108"/>
      <c r="D28" s="108"/>
      <c r="E28" s="105"/>
      <c r="F28" s="446"/>
      <c r="G28" s="446"/>
      <c r="H28" s="447"/>
      <c r="I28" s="112"/>
    </row>
    <row r="29" spans="2:12" s="48" customFormat="1" ht="20.100000000000001" customHeight="1" thickBot="1" x14ac:dyDescent="0.35">
      <c r="B29" s="109" t="s">
        <v>195</v>
      </c>
      <c r="C29" s="109"/>
      <c r="D29" s="109"/>
      <c r="E29" s="110"/>
      <c r="F29" s="448"/>
      <c r="G29" s="448"/>
      <c r="H29" s="448"/>
      <c r="I29" s="113"/>
    </row>
    <row r="30" spans="2:12" s="48" customFormat="1" ht="30" customHeight="1" thickBot="1" x14ac:dyDescent="0.35">
      <c r="B30" s="759" t="s">
        <v>261</v>
      </c>
      <c r="C30" s="760"/>
      <c r="D30" s="761"/>
      <c r="E30" s="229">
        <f>E24</f>
        <v>750000</v>
      </c>
      <c r="F30" s="229">
        <f t="shared" ref="F30:H30" si="0">F24</f>
        <v>628000</v>
      </c>
      <c r="G30" s="229">
        <f t="shared" si="0"/>
        <v>628000</v>
      </c>
      <c r="H30" s="229">
        <f t="shared" si="0"/>
        <v>0</v>
      </c>
      <c r="I30" s="229"/>
      <c r="J30" s="90"/>
    </row>
    <row r="31" spans="2:12" s="48" customFormat="1" ht="18.75" x14ac:dyDescent="0.3">
      <c r="B31" s="114"/>
      <c r="C31" s="114"/>
      <c r="D31" s="114"/>
      <c r="E31" s="115"/>
      <c r="F31" s="115"/>
      <c r="G31" s="115"/>
      <c r="H31" s="115"/>
      <c r="I31" s="91"/>
    </row>
    <row r="32" spans="2:12" s="48" customFormat="1" ht="18.75" x14ac:dyDescent="0.3">
      <c r="B32" s="114"/>
      <c r="C32" s="114"/>
      <c r="D32" s="114"/>
      <c r="E32" s="115"/>
      <c r="F32" s="115"/>
      <c r="G32" s="115"/>
      <c r="H32" s="115"/>
      <c r="I32" s="91"/>
    </row>
    <row r="33" spans="2:9" s="48" customFormat="1" ht="18" customHeight="1" x14ac:dyDescent="0.3">
      <c r="B33" s="747" t="s">
        <v>688</v>
      </c>
      <c r="C33" s="747"/>
      <c r="D33" s="747"/>
      <c r="E33" s="747"/>
      <c r="F33" s="747"/>
      <c r="G33" s="747"/>
      <c r="H33" s="747"/>
      <c r="I33" s="91"/>
    </row>
    <row r="34" spans="2:9" s="48" customFormat="1" ht="18.75" x14ac:dyDescent="0.3">
      <c r="B34" s="747" t="s">
        <v>575</v>
      </c>
      <c r="C34" s="747"/>
      <c r="D34" s="747"/>
      <c r="E34" s="747"/>
      <c r="F34" s="747"/>
      <c r="G34" s="747"/>
      <c r="H34" s="747"/>
      <c r="I34" s="91"/>
    </row>
    <row r="35" spans="2:9" s="48" customFormat="1" ht="18.75" x14ac:dyDescent="0.3">
      <c r="B35" s="114"/>
      <c r="C35" s="114"/>
      <c r="D35" s="114"/>
      <c r="E35" s="115"/>
      <c r="F35" s="115"/>
      <c r="G35" s="115"/>
      <c r="H35" s="115"/>
      <c r="I35" s="91"/>
    </row>
    <row r="36" spans="2:9" s="48" customFormat="1" ht="18.75" x14ac:dyDescent="0.3">
      <c r="B36" s="114"/>
      <c r="C36" s="114"/>
      <c r="D36" s="114"/>
      <c r="E36" s="115"/>
      <c r="F36" s="115"/>
      <c r="G36" s="115"/>
      <c r="H36" s="115"/>
      <c r="I36" s="91"/>
    </row>
    <row r="37" spans="2:9" s="48" customFormat="1" ht="18.75" x14ac:dyDescent="0.3">
      <c r="B37" s="57"/>
      <c r="C37" s="57"/>
      <c r="D37" s="57"/>
      <c r="E37" s="58"/>
      <c r="F37" s="59"/>
      <c r="G37" s="60"/>
      <c r="H37" s="101"/>
      <c r="I37" s="101"/>
    </row>
  </sheetData>
  <mergeCells count="12">
    <mergeCell ref="B3:I3"/>
    <mergeCell ref="B34:H34"/>
    <mergeCell ref="B33:H33"/>
    <mergeCell ref="I5:I6"/>
    <mergeCell ref="B5:H5"/>
    <mergeCell ref="B15:H15"/>
    <mergeCell ref="B21:I21"/>
    <mergeCell ref="B22:B23"/>
    <mergeCell ref="C22:C23"/>
    <mergeCell ref="D22:D23"/>
    <mergeCell ref="B30:D30"/>
    <mergeCell ref="B13:D13"/>
  </mergeCells>
  <pageMargins left="0.11811023622047245" right="0.11811023622047245" top="0.74803149606299213" bottom="0.74803149606299213" header="0.31496062992125984" footer="0.31496062992125984"/>
  <pageSetup scale="55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B1:R34"/>
  <sheetViews>
    <sheetView showGridLines="0" topLeftCell="A4" zoomScaleSheetLayoutView="75" workbookViewId="0">
      <selection activeCell="H15" sqref="H15"/>
    </sheetView>
  </sheetViews>
  <sheetFormatPr defaultColWidth="9.140625" defaultRowHeight="15.75" x14ac:dyDescent="0.25"/>
  <cols>
    <col min="1" max="1" width="5.5703125" style="2" customWidth="1"/>
    <col min="2" max="2" width="7.28515625" style="2" customWidth="1"/>
    <col min="3" max="3" width="22.7109375" style="2" customWidth="1"/>
    <col min="4" max="8" width="20.7109375" style="2" customWidth="1"/>
    <col min="9" max="9" width="18.7109375" style="2" customWidth="1"/>
    <col min="10" max="10" width="19.85546875" style="2" customWidth="1"/>
    <col min="11" max="11" width="14.7109375" style="2" customWidth="1"/>
    <col min="12" max="12" width="29.85546875" style="2" customWidth="1"/>
    <col min="13" max="13" width="34.28515625" style="2" customWidth="1"/>
    <col min="14" max="14" width="27.140625" style="2" customWidth="1"/>
    <col min="15" max="15" width="36.85546875" style="2" customWidth="1"/>
    <col min="16" max="16384" width="9.140625" style="2"/>
  </cols>
  <sheetData>
    <row r="1" spans="2:18" s="9" customFormat="1" ht="27.75" customHeight="1" x14ac:dyDescent="0.25"/>
    <row r="2" spans="2:18" x14ac:dyDescent="0.25">
      <c r="B2" s="1"/>
      <c r="H2" s="9"/>
      <c r="K2" s="9" t="s">
        <v>205</v>
      </c>
      <c r="N2" s="766"/>
      <c r="O2" s="766"/>
    </row>
    <row r="3" spans="2:18" x14ac:dyDescent="0.25">
      <c r="B3" s="1"/>
      <c r="N3" s="1"/>
      <c r="O3" s="12"/>
    </row>
    <row r="4" spans="2:18" x14ac:dyDescent="0.25"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</row>
    <row r="5" spans="2:18" ht="20.25" x14ac:dyDescent="0.3">
      <c r="B5" s="772" t="s">
        <v>48</v>
      </c>
      <c r="C5" s="772"/>
      <c r="D5" s="772"/>
      <c r="E5" s="772"/>
      <c r="F5" s="772"/>
      <c r="G5" s="772"/>
      <c r="H5" s="772"/>
      <c r="I5" s="772"/>
      <c r="J5" s="17"/>
      <c r="K5" s="17"/>
      <c r="L5" s="17"/>
      <c r="M5" s="17"/>
      <c r="N5" s="17"/>
      <c r="O5" s="17"/>
    </row>
    <row r="6" spans="2:18" x14ac:dyDescent="0.25"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2:18" ht="16.5" thickBot="1" x14ac:dyDescent="0.3">
      <c r="C7" s="18"/>
      <c r="D7" s="18"/>
      <c r="E7" s="18"/>
      <c r="G7" s="18"/>
      <c r="H7" s="18"/>
      <c r="I7" s="54" t="s">
        <v>3</v>
      </c>
      <c r="K7" s="18"/>
      <c r="L7" s="18"/>
      <c r="M7" s="18"/>
      <c r="N7" s="18"/>
      <c r="O7" s="18"/>
      <c r="P7" s="18"/>
    </row>
    <row r="8" spans="2:18" s="22" customFormat="1" ht="32.25" customHeight="1" x14ac:dyDescent="0.2">
      <c r="B8" s="767" t="s">
        <v>4</v>
      </c>
      <c r="C8" s="762" t="s">
        <v>5</v>
      </c>
      <c r="D8" s="764" t="s">
        <v>722</v>
      </c>
      <c r="E8" s="764" t="s">
        <v>720</v>
      </c>
      <c r="F8" s="764" t="s">
        <v>721</v>
      </c>
      <c r="G8" s="769" t="s">
        <v>864</v>
      </c>
      <c r="H8" s="770"/>
      <c r="I8" s="615" t="s">
        <v>818</v>
      </c>
      <c r="J8" s="19"/>
      <c r="K8" s="19"/>
      <c r="L8" s="19"/>
      <c r="M8" s="19"/>
      <c r="N8" s="19"/>
      <c r="O8" s="20"/>
      <c r="P8" s="21"/>
      <c r="Q8" s="21"/>
      <c r="R8" s="21"/>
    </row>
    <row r="9" spans="2:18" s="22" customFormat="1" ht="28.5" customHeight="1" thickBot="1" x14ac:dyDescent="0.25">
      <c r="B9" s="768"/>
      <c r="C9" s="763"/>
      <c r="D9" s="765"/>
      <c r="E9" s="765"/>
      <c r="F9" s="765"/>
      <c r="G9" s="236" t="s">
        <v>0</v>
      </c>
      <c r="H9" s="237" t="s">
        <v>46</v>
      </c>
      <c r="I9" s="771"/>
      <c r="J9" s="21"/>
      <c r="K9" s="21"/>
      <c r="L9" s="21"/>
      <c r="M9" s="21"/>
      <c r="N9" s="21"/>
      <c r="O9" s="21"/>
      <c r="P9" s="21"/>
      <c r="Q9" s="21"/>
      <c r="R9" s="21"/>
    </row>
    <row r="10" spans="2:18" s="7" customFormat="1" ht="24" customHeight="1" x14ac:dyDescent="0.2">
      <c r="B10" s="247" t="s">
        <v>53</v>
      </c>
      <c r="C10" s="238" t="s">
        <v>43</v>
      </c>
      <c r="D10" s="244"/>
      <c r="E10" s="244"/>
      <c r="F10" s="244"/>
      <c r="G10" s="244"/>
      <c r="H10" s="244"/>
      <c r="I10" s="243" t="str">
        <f>IFERROR(H10/G10,"  ")</f>
        <v xml:space="preserve">  </v>
      </c>
      <c r="J10" s="4"/>
      <c r="K10" s="4"/>
      <c r="L10" s="4"/>
      <c r="M10" s="4"/>
      <c r="N10" s="4"/>
      <c r="O10" s="4"/>
      <c r="P10" s="4"/>
      <c r="Q10" s="4"/>
      <c r="R10" s="4"/>
    </row>
    <row r="11" spans="2:18" s="7" customFormat="1" ht="24" customHeight="1" x14ac:dyDescent="0.2">
      <c r="B11" s="248" t="s">
        <v>54</v>
      </c>
      <c r="C11" s="239" t="s">
        <v>44</v>
      </c>
      <c r="D11" s="245"/>
      <c r="E11" s="245"/>
      <c r="F11" s="245"/>
      <c r="G11" s="245"/>
      <c r="H11" s="245"/>
      <c r="I11" s="241" t="str">
        <f t="shared" ref="I11:I16" si="0">IFERROR(H11/G11,"  ")</f>
        <v xml:space="preserve">  </v>
      </c>
      <c r="J11" s="4"/>
      <c r="K11" s="4"/>
      <c r="L11" s="4"/>
      <c r="M11" s="4"/>
      <c r="N11" s="4"/>
      <c r="O11" s="4"/>
      <c r="P11" s="4"/>
      <c r="Q11" s="4"/>
      <c r="R11" s="4"/>
    </row>
    <row r="12" spans="2:18" s="7" customFormat="1" ht="24" customHeight="1" x14ac:dyDescent="0.2">
      <c r="B12" s="248" t="s">
        <v>55</v>
      </c>
      <c r="C12" s="239" t="s">
        <v>39</v>
      </c>
      <c r="D12" s="245"/>
      <c r="E12" s="245"/>
      <c r="F12" s="245"/>
      <c r="G12" s="245"/>
      <c r="H12" s="245"/>
      <c r="I12" s="241" t="str">
        <f t="shared" si="0"/>
        <v xml:space="preserve">  </v>
      </c>
      <c r="J12" s="4"/>
      <c r="K12" s="4"/>
      <c r="L12" s="4"/>
      <c r="M12" s="4"/>
      <c r="N12" s="4"/>
      <c r="O12" s="4"/>
      <c r="P12" s="4"/>
      <c r="Q12" s="4"/>
      <c r="R12" s="4"/>
    </row>
    <row r="13" spans="2:18" s="7" customFormat="1" ht="24" customHeight="1" x14ac:dyDescent="0.2">
      <c r="B13" s="248" t="s">
        <v>56</v>
      </c>
      <c r="C13" s="239" t="s">
        <v>40</v>
      </c>
      <c r="D13" s="245"/>
      <c r="E13" s="245"/>
      <c r="F13" s="245"/>
      <c r="G13" s="245"/>
      <c r="H13" s="245"/>
      <c r="I13" s="241" t="str">
        <f t="shared" si="0"/>
        <v xml:space="preserve">  </v>
      </c>
      <c r="J13" s="4"/>
      <c r="K13" s="4"/>
      <c r="L13" s="4"/>
      <c r="M13" s="4"/>
      <c r="N13" s="4"/>
      <c r="O13" s="4"/>
      <c r="P13" s="4"/>
      <c r="Q13" s="4"/>
      <c r="R13" s="4"/>
    </row>
    <row r="14" spans="2:18" s="7" customFormat="1" ht="24" customHeight="1" x14ac:dyDescent="0.2">
      <c r="B14" s="248" t="s">
        <v>57</v>
      </c>
      <c r="C14" s="239" t="s">
        <v>41</v>
      </c>
      <c r="D14" s="245">
        <v>540000</v>
      </c>
      <c r="E14" s="245">
        <v>178369</v>
      </c>
      <c r="F14" s="245">
        <v>540000</v>
      </c>
      <c r="G14" s="245">
        <v>540000</v>
      </c>
      <c r="H14" s="245">
        <v>133570</v>
      </c>
      <c r="I14" s="241">
        <f>H14/G14</f>
        <v>0.24735185185185185</v>
      </c>
      <c r="J14" s="4"/>
      <c r="K14" s="4"/>
      <c r="L14" s="4"/>
      <c r="M14" s="4"/>
      <c r="N14" s="4"/>
      <c r="O14" s="4"/>
      <c r="P14" s="4"/>
      <c r="Q14" s="4"/>
      <c r="R14" s="4"/>
    </row>
    <row r="15" spans="2:18" s="7" customFormat="1" ht="24" customHeight="1" x14ac:dyDescent="0.2">
      <c r="B15" s="248" t="s">
        <v>58</v>
      </c>
      <c r="C15" s="239" t="s">
        <v>42</v>
      </c>
      <c r="D15" s="245">
        <v>200000</v>
      </c>
      <c r="E15" s="245">
        <v>76389</v>
      </c>
      <c r="F15" s="245">
        <v>200000</v>
      </c>
      <c r="G15" s="245">
        <v>200000</v>
      </c>
      <c r="H15" s="245"/>
      <c r="I15" s="241">
        <f>IFERROR(H15/F15,"  ")</f>
        <v>0</v>
      </c>
      <c r="J15" s="4"/>
      <c r="K15" s="4"/>
      <c r="L15" s="4"/>
      <c r="M15" s="4"/>
      <c r="N15" s="4"/>
      <c r="O15" s="4"/>
      <c r="P15" s="4"/>
      <c r="Q15" s="4"/>
      <c r="R15" s="4"/>
    </row>
    <row r="16" spans="2:18" s="7" customFormat="1" ht="24" customHeight="1" thickBot="1" x14ac:dyDescent="0.25">
      <c r="B16" s="249" t="s">
        <v>59</v>
      </c>
      <c r="C16" s="240" t="s">
        <v>49</v>
      </c>
      <c r="D16" s="246"/>
      <c r="E16" s="246"/>
      <c r="F16" s="246"/>
      <c r="G16" s="246"/>
      <c r="H16" s="246"/>
      <c r="I16" s="242" t="str">
        <f t="shared" si="0"/>
        <v xml:space="preserve">  </v>
      </c>
      <c r="J16" s="4"/>
      <c r="K16" s="4"/>
      <c r="L16" s="4"/>
      <c r="M16" s="4"/>
      <c r="N16" s="4"/>
      <c r="O16" s="4"/>
      <c r="P16" s="4"/>
      <c r="Q16" s="4"/>
      <c r="R16" s="4"/>
    </row>
    <row r="17" spans="2:11" ht="16.5" thickBot="1" x14ac:dyDescent="0.3">
      <c r="B17" s="69"/>
      <c r="C17" s="69"/>
      <c r="D17" s="69"/>
      <c r="E17" s="69"/>
      <c r="F17" s="75"/>
    </row>
    <row r="18" spans="2:11" ht="20.25" customHeight="1" x14ac:dyDescent="0.25">
      <c r="B18" s="774" t="s">
        <v>193</v>
      </c>
      <c r="C18" s="777" t="s">
        <v>43</v>
      </c>
      <c r="D18" s="777"/>
      <c r="E18" s="778"/>
      <c r="F18" s="779" t="s">
        <v>44</v>
      </c>
      <c r="G18" s="777"/>
      <c r="H18" s="778"/>
      <c r="I18" s="779" t="s">
        <v>39</v>
      </c>
      <c r="J18" s="777"/>
      <c r="K18" s="778"/>
    </row>
    <row r="19" spans="2:11" x14ac:dyDescent="0.25">
      <c r="B19" s="775"/>
      <c r="C19" s="250">
        <v>1</v>
      </c>
      <c r="D19" s="250">
        <v>2</v>
      </c>
      <c r="E19" s="251">
        <v>3</v>
      </c>
      <c r="F19" s="252">
        <v>4</v>
      </c>
      <c r="G19" s="250">
        <v>5</v>
      </c>
      <c r="H19" s="251">
        <v>6</v>
      </c>
      <c r="I19" s="252">
        <v>7</v>
      </c>
      <c r="J19" s="250">
        <v>8</v>
      </c>
      <c r="K19" s="251">
        <v>9</v>
      </c>
    </row>
    <row r="20" spans="2:11" x14ac:dyDescent="0.25">
      <c r="B20" s="776"/>
      <c r="C20" s="253" t="s">
        <v>194</v>
      </c>
      <c r="D20" s="253" t="s">
        <v>195</v>
      </c>
      <c r="E20" s="254" t="s">
        <v>196</v>
      </c>
      <c r="F20" s="255" t="s">
        <v>194</v>
      </c>
      <c r="G20" s="253" t="s">
        <v>195</v>
      </c>
      <c r="H20" s="254" t="s">
        <v>196</v>
      </c>
      <c r="I20" s="255" t="s">
        <v>194</v>
      </c>
      <c r="J20" s="253" t="s">
        <v>195</v>
      </c>
      <c r="K20" s="254" t="s">
        <v>196</v>
      </c>
    </row>
    <row r="21" spans="2:11" x14ac:dyDescent="0.25">
      <c r="B21" s="70">
        <v>1</v>
      </c>
      <c r="C21" s="52"/>
      <c r="D21" s="52"/>
      <c r="E21" s="71"/>
      <c r="F21" s="76"/>
      <c r="G21" s="52"/>
      <c r="H21" s="71"/>
      <c r="I21" s="76"/>
      <c r="J21" s="52"/>
      <c r="K21" s="71"/>
    </row>
    <row r="22" spans="2:11" x14ac:dyDescent="0.25">
      <c r="B22" s="70">
        <v>2</v>
      </c>
      <c r="C22" s="52"/>
      <c r="D22" s="52"/>
      <c r="E22" s="71"/>
      <c r="F22" s="76"/>
      <c r="G22" s="52"/>
      <c r="H22" s="71"/>
      <c r="I22" s="76"/>
      <c r="J22" s="52"/>
      <c r="K22" s="71"/>
    </row>
    <row r="23" spans="2:11" x14ac:dyDescent="0.25">
      <c r="B23" s="70">
        <v>3</v>
      </c>
      <c r="C23" s="52"/>
      <c r="D23" s="52"/>
      <c r="E23" s="71"/>
      <c r="F23" s="76"/>
      <c r="G23" s="52"/>
      <c r="H23" s="71"/>
      <c r="I23" s="76"/>
      <c r="J23" s="52"/>
      <c r="K23" s="71"/>
    </row>
    <row r="24" spans="2:11" x14ac:dyDescent="0.25">
      <c r="B24" s="70">
        <v>4</v>
      </c>
      <c r="C24" s="52"/>
      <c r="D24" s="52"/>
      <c r="E24" s="71"/>
      <c r="F24" s="76"/>
      <c r="G24" s="52"/>
      <c r="H24" s="71"/>
      <c r="I24" s="76"/>
      <c r="J24" s="52"/>
      <c r="K24" s="71"/>
    </row>
    <row r="25" spans="2:11" x14ac:dyDescent="0.25">
      <c r="B25" s="70">
        <v>5</v>
      </c>
      <c r="C25" s="52"/>
      <c r="D25" s="52"/>
      <c r="E25" s="71"/>
      <c r="F25" s="76"/>
      <c r="G25" s="52"/>
      <c r="H25" s="71"/>
      <c r="I25" s="76"/>
      <c r="J25" s="52"/>
      <c r="K25" s="71"/>
    </row>
    <row r="26" spans="2:11" x14ac:dyDescent="0.25">
      <c r="B26" s="70">
        <v>6</v>
      </c>
      <c r="C26" s="52"/>
      <c r="D26" s="52"/>
      <c r="E26" s="71"/>
      <c r="F26" s="76"/>
      <c r="G26" s="52"/>
      <c r="H26" s="71"/>
      <c r="I26" s="76"/>
      <c r="J26" s="52"/>
      <c r="K26" s="71"/>
    </row>
    <row r="27" spans="2:11" x14ac:dyDescent="0.25">
      <c r="B27" s="70">
        <v>7</v>
      </c>
      <c r="C27" s="52"/>
      <c r="D27" s="52"/>
      <c r="E27" s="71"/>
      <c r="F27" s="76"/>
      <c r="G27" s="52"/>
      <c r="H27" s="71"/>
      <c r="I27" s="76"/>
      <c r="J27" s="52"/>
      <c r="K27" s="71"/>
    </row>
    <row r="28" spans="2:11" x14ac:dyDescent="0.25">
      <c r="B28" s="70">
        <v>8</v>
      </c>
      <c r="C28" s="52"/>
      <c r="D28" s="52"/>
      <c r="E28" s="71"/>
      <c r="F28" s="76"/>
      <c r="G28" s="52"/>
      <c r="H28" s="71"/>
      <c r="I28" s="76"/>
      <c r="J28" s="52"/>
      <c r="K28" s="71"/>
    </row>
    <row r="29" spans="2:11" x14ac:dyDescent="0.25">
      <c r="B29" s="70">
        <v>9</v>
      </c>
      <c r="C29" s="52"/>
      <c r="D29" s="52"/>
      <c r="E29" s="71"/>
      <c r="F29" s="76"/>
      <c r="G29" s="52"/>
      <c r="H29" s="71"/>
      <c r="I29" s="76"/>
      <c r="J29" s="52"/>
      <c r="K29" s="71"/>
    </row>
    <row r="30" spans="2:11" ht="16.5" thickBot="1" x14ac:dyDescent="0.3">
      <c r="B30" s="72">
        <v>10</v>
      </c>
      <c r="C30" s="73"/>
      <c r="D30" s="73"/>
      <c r="E30" s="74"/>
      <c r="F30" s="77"/>
      <c r="G30" s="73"/>
      <c r="H30" s="74"/>
      <c r="I30" s="77"/>
      <c r="J30" s="73"/>
      <c r="K30" s="74"/>
    </row>
    <row r="32" spans="2:11" ht="15.75" customHeight="1" x14ac:dyDescent="0.25">
      <c r="B32" s="773" t="s">
        <v>575</v>
      </c>
      <c r="C32" s="773"/>
      <c r="D32" s="773"/>
      <c r="E32" s="773"/>
      <c r="F32" s="773"/>
      <c r="G32" s="773"/>
      <c r="H32" s="773"/>
      <c r="I32" s="13"/>
    </row>
    <row r="33" spans="2:7" x14ac:dyDescent="0.25">
      <c r="B33" s="13"/>
      <c r="C33" s="13"/>
      <c r="D33" s="13"/>
      <c r="E33" s="13"/>
      <c r="G33" s="13"/>
    </row>
    <row r="34" spans="2:7" x14ac:dyDescent="0.25">
      <c r="B34" s="13"/>
      <c r="C34" s="13"/>
      <c r="E34" s="13"/>
    </row>
  </sheetData>
  <mergeCells count="14">
    <mergeCell ref="B32:H32"/>
    <mergeCell ref="B18:B20"/>
    <mergeCell ref="C18:E18"/>
    <mergeCell ref="F18:H18"/>
    <mergeCell ref="I18:K18"/>
    <mergeCell ref="C8:C9"/>
    <mergeCell ref="E8:E9"/>
    <mergeCell ref="N2:O2"/>
    <mergeCell ref="B8:B9"/>
    <mergeCell ref="F8:F9"/>
    <mergeCell ref="G8:H8"/>
    <mergeCell ref="I8:I9"/>
    <mergeCell ref="D8:D9"/>
    <mergeCell ref="B5:I5"/>
  </mergeCells>
  <phoneticPr fontId="3" type="noConversion"/>
  <pageMargins left="0.7" right="0.7" top="0.75" bottom="0.75" header="0.3" footer="0.3"/>
  <pageSetup paperSize="9" scale="71" orientation="landscape" r:id="rId1"/>
  <headerFooter alignWithMargins="0"/>
  <ignoredErrors>
    <ignoredError sqref="B10:B16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N60"/>
  <sheetViews>
    <sheetView showGridLines="0" topLeftCell="B13" workbookViewId="0">
      <selection activeCell="B27" sqref="A27:XFD27"/>
    </sheetView>
  </sheetViews>
  <sheetFormatPr defaultRowHeight="15.75" x14ac:dyDescent="0.25"/>
  <cols>
    <col min="1" max="1" width="5.42578125" style="13" customWidth="1"/>
    <col min="2" max="2" width="12.7109375" style="13" customWidth="1"/>
    <col min="3" max="7" width="15.7109375" style="13" customWidth="1"/>
    <col min="8" max="8" width="17.140625" style="13" customWidth="1"/>
    <col min="9" max="9" width="8.7109375" style="13" customWidth="1"/>
    <col min="10" max="10" width="17.7109375" style="13" customWidth="1"/>
    <col min="11" max="11" width="8.7109375" style="13" customWidth="1"/>
    <col min="12" max="12" width="17.7109375" style="13" customWidth="1"/>
    <col min="13" max="13" width="43" style="13" customWidth="1"/>
    <col min="14" max="14" width="18.42578125" style="13" customWidth="1"/>
    <col min="15" max="259" width="9.140625" style="13"/>
    <col min="260" max="260" width="5.42578125" style="13" customWidth="1"/>
    <col min="261" max="261" width="18" style="13" bestFit="1" customWidth="1"/>
    <col min="262" max="262" width="18" style="13" customWidth="1"/>
    <col min="263" max="263" width="17.42578125" style="13" customWidth="1"/>
    <col min="264" max="264" width="17.5703125" style="13" bestFit="1" customWidth="1"/>
    <col min="265" max="265" width="19.42578125" style="13" customWidth="1"/>
    <col min="266" max="266" width="15.85546875" style="13" customWidth="1"/>
    <col min="267" max="267" width="17.85546875" style="13" customWidth="1"/>
    <col min="268" max="268" width="22.140625" style="13" customWidth="1"/>
    <col min="269" max="269" width="15.42578125" style="13" bestFit="1" customWidth="1"/>
    <col min="270" max="270" width="18.42578125" style="13" customWidth="1"/>
    <col min="271" max="515" width="9.140625" style="13"/>
    <col min="516" max="516" width="5.42578125" style="13" customWidth="1"/>
    <col min="517" max="517" width="18" style="13" bestFit="1" customWidth="1"/>
    <col min="518" max="518" width="18" style="13" customWidth="1"/>
    <col min="519" max="519" width="17.42578125" style="13" customWidth="1"/>
    <col min="520" max="520" width="17.5703125" style="13" bestFit="1" customWidth="1"/>
    <col min="521" max="521" width="19.42578125" style="13" customWidth="1"/>
    <col min="522" max="522" width="15.85546875" style="13" customWidth="1"/>
    <col min="523" max="523" width="17.85546875" style="13" customWidth="1"/>
    <col min="524" max="524" width="22.140625" style="13" customWidth="1"/>
    <col min="525" max="525" width="15.42578125" style="13" bestFit="1" customWidth="1"/>
    <col min="526" max="526" width="18.42578125" style="13" customWidth="1"/>
    <col min="527" max="771" width="9.140625" style="13"/>
    <col min="772" max="772" width="5.42578125" style="13" customWidth="1"/>
    <col min="773" max="773" width="18" style="13" bestFit="1" customWidth="1"/>
    <col min="774" max="774" width="18" style="13" customWidth="1"/>
    <col min="775" max="775" width="17.42578125" style="13" customWidth="1"/>
    <col min="776" max="776" width="17.5703125" style="13" bestFit="1" customWidth="1"/>
    <col min="777" max="777" width="19.42578125" style="13" customWidth="1"/>
    <col min="778" max="778" width="15.85546875" style="13" customWidth="1"/>
    <col min="779" max="779" width="17.85546875" style="13" customWidth="1"/>
    <col min="780" max="780" width="22.140625" style="13" customWidth="1"/>
    <col min="781" max="781" width="15.42578125" style="13" bestFit="1" customWidth="1"/>
    <col min="782" max="782" width="18.42578125" style="13" customWidth="1"/>
    <col min="783" max="1027" width="9.140625" style="13"/>
    <col min="1028" max="1028" width="5.42578125" style="13" customWidth="1"/>
    <col min="1029" max="1029" width="18" style="13" bestFit="1" customWidth="1"/>
    <col min="1030" max="1030" width="18" style="13" customWidth="1"/>
    <col min="1031" max="1031" width="17.42578125" style="13" customWidth="1"/>
    <col min="1032" max="1032" width="17.5703125" style="13" bestFit="1" customWidth="1"/>
    <col min="1033" max="1033" width="19.42578125" style="13" customWidth="1"/>
    <col min="1034" max="1034" width="15.85546875" style="13" customWidth="1"/>
    <col min="1035" max="1035" width="17.85546875" style="13" customWidth="1"/>
    <col min="1036" max="1036" width="22.140625" style="13" customWidth="1"/>
    <col min="1037" max="1037" width="15.42578125" style="13" bestFit="1" customWidth="1"/>
    <col min="1038" max="1038" width="18.42578125" style="13" customWidth="1"/>
    <col min="1039" max="1283" width="9.140625" style="13"/>
    <col min="1284" max="1284" width="5.42578125" style="13" customWidth="1"/>
    <col min="1285" max="1285" width="18" style="13" bestFit="1" customWidth="1"/>
    <col min="1286" max="1286" width="18" style="13" customWidth="1"/>
    <col min="1287" max="1287" width="17.42578125" style="13" customWidth="1"/>
    <col min="1288" max="1288" width="17.5703125" style="13" bestFit="1" customWidth="1"/>
    <col min="1289" max="1289" width="19.42578125" style="13" customWidth="1"/>
    <col min="1290" max="1290" width="15.85546875" style="13" customWidth="1"/>
    <col min="1291" max="1291" width="17.85546875" style="13" customWidth="1"/>
    <col min="1292" max="1292" width="22.140625" style="13" customWidth="1"/>
    <col min="1293" max="1293" width="15.42578125" style="13" bestFit="1" customWidth="1"/>
    <col min="1294" max="1294" width="18.42578125" style="13" customWidth="1"/>
    <col min="1295" max="1539" width="9.140625" style="13"/>
    <col min="1540" max="1540" width="5.42578125" style="13" customWidth="1"/>
    <col min="1541" max="1541" width="18" style="13" bestFit="1" customWidth="1"/>
    <col min="1542" max="1542" width="18" style="13" customWidth="1"/>
    <col min="1543" max="1543" width="17.42578125" style="13" customWidth="1"/>
    <col min="1544" max="1544" width="17.5703125" style="13" bestFit="1" customWidth="1"/>
    <col min="1545" max="1545" width="19.42578125" style="13" customWidth="1"/>
    <col min="1546" max="1546" width="15.85546875" style="13" customWidth="1"/>
    <col min="1547" max="1547" width="17.85546875" style="13" customWidth="1"/>
    <col min="1548" max="1548" width="22.140625" style="13" customWidth="1"/>
    <col min="1549" max="1549" width="15.42578125" style="13" bestFit="1" customWidth="1"/>
    <col min="1550" max="1550" width="18.42578125" style="13" customWidth="1"/>
    <col min="1551" max="1795" width="9.140625" style="13"/>
    <col min="1796" max="1796" width="5.42578125" style="13" customWidth="1"/>
    <col min="1797" max="1797" width="18" style="13" bestFit="1" customWidth="1"/>
    <col min="1798" max="1798" width="18" style="13" customWidth="1"/>
    <col min="1799" max="1799" width="17.42578125" style="13" customWidth="1"/>
    <col min="1800" max="1800" width="17.5703125" style="13" bestFit="1" customWidth="1"/>
    <col min="1801" max="1801" width="19.42578125" style="13" customWidth="1"/>
    <col min="1802" max="1802" width="15.85546875" style="13" customWidth="1"/>
    <col min="1803" max="1803" width="17.85546875" style="13" customWidth="1"/>
    <col min="1804" max="1804" width="22.140625" style="13" customWidth="1"/>
    <col min="1805" max="1805" width="15.42578125" style="13" bestFit="1" customWidth="1"/>
    <col min="1806" max="1806" width="18.42578125" style="13" customWidth="1"/>
    <col min="1807" max="2051" width="9.140625" style="13"/>
    <col min="2052" max="2052" width="5.42578125" style="13" customWidth="1"/>
    <col min="2053" max="2053" width="18" style="13" bestFit="1" customWidth="1"/>
    <col min="2054" max="2054" width="18" style="13" customWidth="1"/>
    <col min="2055" max="2055" width="17.42578125" style="13" customWidth="1"/>
    <col min="2056" max="2056" width="17.5703125" style="13" bestFit="1" customWidth="1"/>
    <col min="2057" max="2057" width="19.42578125" style="13" customWidth="1"/>
    <col min="2058" max="2058" width="15.85546875" style="13" customWidth="1"/>
    <col min="2059" max="2059" width="17.85546875" style="13" customWidth="1"/>
    <col min="2060" max="2060" width="22.140625" style="13" customWidth="1"/>
    <col min="2061" max="2061" width="15.42578125" style="13" bestFit="1" customWidth="1"/>
    <col min="2062" max="2062" width="18.42578125" style="13" customWidth="1"/>
    <col min="2063" max="2307" width="9.140625" style="13"/>
    <col min="2308" max="2308" width="5.42578125" style="13" customWidth="1"/>
    <col min="2309" max="2309" width="18" style="13" bestFit="1" customWidth="1"/>
    <col min="2310" max="2310" width="18" style="13" customWidth="1"/>
    <col min="2311" max="2311" width="17.42578125" style="13" customWidth="1"/>
    <col min="2312" max="2312" width="17.5703125" style="13" bestFit="1" customWidth="1"/>
    <col min="2313" max="2313" width="19.42578125" style="13" customWidth="1"/>
    <col min="2314" max="2314" width="15.85546875" style="13" customWidth="1"/>
    <col min="2315" max="2315" width="17.85546875" style="13" customWidth="1"/>
    <col min="2316" max="2316" width="22.140625" style="13" customWidth="1"/>
    <col min="2317" max="2317" width="15.42578125" style="13" bestFit="1" customWidth="1"/>
    <col min="2318" max="2318" width="18.42578125" style="13" customWidth="1"/>
    <col min="2319" max="2563" width="9.140625" style="13"/>
    <col min="2564" max="2564" width="5.42578125" style="13" customWidth="1"/>
    <col min="2565" max="2565" width="18" style="13" bestFit="1" customWidth="1"/>
    <col min="2566" max="2566" width="18" style="13" customWidth="1"/>
    <col min="2567" max="2567" width="17.42578125" style="13" customWidth="1"/>
    <col min="2568" max="2568" width="17.5703125" style="13" bestFit="1" customWidth="1"/>
    <col min="2569" max="2569" width="19.42578125" style="13" customWidth="1"/>
    <col min="2570" max="2570" width="15.85546875" style="13" customWidth="1"/>
    <col min="2571" max="2571" width="17.85546875" style="13" customWidth="1"/>
    <col min="2572" max="2572" width="22.140625" style="13" customWidth="1"/>
    <col min="2573" max="2573" width="15.42578125" style="13" bestFit="1" customWidth="1"/>
    <col min="2574" max="2574" width="18.42578125" style="13" customWidth="1"/>
    <col min="2575" max="2819" width="9.140625" style="13"/>
    <col min="2820" max="2820" width="5.42578125" style="13" customWidth="1"/>
    <col min="2821" max="2821" width="18" style="13" bestFit="1" customWidth="1"/>
    <col min="2822" max="2822" width="18" style="13" customWidth="1"/>
    <col min="2823" max="2823" width="17.42578125" style="13" customWidth="1"/>
    <col min="2824" max="2824" width="17.5703125" style="13" bestFit="1" customWidth="1"/>
    <col min="2825" max="2825" width="19.42578125" style="13" customWidth="1"/>
    <col min="2826" max="2826" width="15.85546875" style="13" customWidth="1"/>
    <col min="2827" max="2827" width="17.85546875" style="13" customWidth="1"/>
    <col min="2828" max="2828" width="22.140625" style="13" customWidth="1"/>
    <col min="2829" max="2829" width="15.42578125" style="13" bestFit="1" customWidth="1"/>
    <col min="2830" max="2830" width="18.42578125" style="13" customWidth="1"/>
    <col min="2831" max="3075" width="9.140625" style="13"/>
    <col min="3076" max="3076" width="5.42578125" style="13" customWidth="1"/>
    <col min="3077" max="3077" width="18" style="13" bestFit="1" customWidth="1"/>
    <col min="3078" max="3078" width="18" style="13" customWidth="1"/>
    <col min="3079" max="3079" width="17.42578125" style="13" customWidth="1"/>
    <col min="3080" max="3080" width="17.5703125" style="13" bestFit="1" customWidth="1"/>
    <col min="3081" max="3081" width="19.42578125" style="13" customWidth="1"/>
    <col min="3082" max="3082" width="15.85546875" style="13" customWidth="1"/>
    <col min="3083" max="3083" width="17.85546875" style="13" customWidth="1"/>
    <col min="3084" max="3084" width="22.140625" style="13" customWidth="1"/>
    <col min="3085" max="3085" width="15.42578125" style="13" bestFit="1" customWidth="1"/>
    <col min="3086" max="3086" width="18.42578125" style="13" customWidth="1"/>
    <col min="3087" max="3331" width="9.140625" style="13"/>
    <col min="3332" max="3332" width="5.42578125" style="13" customWidth="1"/>
    <col min="3333" max="3333" width="18" style="13" bestFit="1" customWidth="1"/>
    <col min="3334" max="3334" width="18" style="13" customWidth="1"/>
    <col min="3335" max="3335" width="17.42578125" style="13" customWidth="1"/>
    <col min="3336" max="3336" width="17.5703125" style="13" bestFit="1" customWidth="1"/>
    <col min="3337" max="3337" width="19.42578125" style="13" customWidth="1"/>
    <col min="3338" max="3338" width="15.85546875" style="13" customWidth="1"/>
    <col min="3339" max="3339" width="17.85546875" style="13" customWidth="1"/>
    <col min="3340" max="3340" width="22.140625" style="13" customWidth="1"/>
    <col min="3341" max="3341" width="15.42578125" style="13" bestFit="1" customWidth="1"/>
    <col min="3342" max="3342" width="18.42578125" style="13" customWidth="1"/>
    <col min="3343" max="3587" width="9.140625" style="13"/>
    <col min="3588" max="3588" width="5.42578125" style="13" customWidth="1"/>
    <col min="3589" max="3589" width="18" style="13" bestFit="1" customWidth="1"/>
    <col min="3590" max="3590" width="18" style="13" customWidth="1"/>
    <col min="3591" max="3591" width="17.42578125" style="13" customWidth="1"/>
    <col min="3592" max="3592" width="17.5703125" style="13" bestFit="1" customWidth="1"/>
    <col min="3593" max="3593" width="19.42578125" style="13" customWidth="1"/>
    <col min="3594" max="3594" width="15.85546875" style="13" customWidth="1"/>
    <col min="3595" max="3595" width="17.85546875" style="13" customWidth="1"/>
    <col min="3596" max="3596" width="22.140625" style="13" customWidth="1"/>
    <col min="3597" max="3597" width="15.42578125" style="13" bestFit="1" customWidth="1"/>
    <col min="3598" max="3598" width="18.42578125" style="13" customWidth="1"/>
    <col min="3599" max="3843" width="9.140625" style="13"/>
    <col min="3844" max="3844" width="5.42578125" style="13" customWidth="1"/>
    <col min="3845" max="3845" width="18" style="13" bestFit="1" customWidth="1"/>
    <col min="3846" max="3846" width="18" style="13" customWidth="1"/>
    <col min="3847" max="3847" width="17.42578125" style="13" customWidth="1"/>
    <col min="3848" max="3848" width="17.5703125" style="13" bestFit="1" customWidth="1"/>
    <col min="3849" max="3849" width="19.42578125" style="13" customWidth="1"/>
    <col min="3850" max="3850" width="15.85546875" style="13" customWidth="1"/>
    <col min="3851" max="3851" width="17.85546875" style="13" customWidth="1"/>
    <col min="3852" max="3852" width="22.140625" style="13" customWidth="1"/>
    <col min="3853" max="3853" width="15.42578125" style="13" bestFit="1" customWidth="1"/>
    <col min="3854" max="3854" width="18.42578125" style="13" customWidth="1"/>
    <col min="3855" max="4099" width="9.140625" style="13"/>
    <col min="4100" max="4100" width="5.42578125" style="13" customWidth="1"/>
    <col min="4101" max="4101" width="18" style="13" bestFit="1" customWidth="1"/>
    <col min="4102" max="4102" width="18" style="13" customWidth="1"/>
    <col min="4103" max="4103" width="17.42578125" style="13" customWidth="1"/>
    <col min="4104" max="4104" width="17.5703125" style="13" bestFit="1" customWidth="1"/>
    <col min="4105" max="4105" width="19.42578125" style="13" customWidth="1"/>
    <col min="4106" max="4106" width="15.85546875" style="13" customWidth="1"/>
    <col min="4107" max="4107" width="17.85546875" style="13" customWidth="1"/>
    <col min="4108" max="4108" width="22.140625" style="13" customWidth="1"/>
    <col min="4109" max="4109" width="15.42578125" style="13" bestFit="1" customWidth="1"/>
    <col min="4110" max="4110" width="18.42578125" style="13" customWidth="1"/>
    <col min="4111" max="4355" width="9.140625" style="13"/>
    <col min="4356" max="4356" width="5.42578125" style="13" customWidth="1"/>
    <col min="4357" max="4357" width="18" style="13" bestFit="1" customWidth="1"/>
    <col min="4358" max="4358" width="18" style="13" customWidth="1"/>
    <col min="4359" max="4359" width="17.42578125" style="13" customWidth="1"/>
    <col min="4360" max="4360" width="17.5703125" style="13" bestFit="1" customWidth="1"/>
    <col min="4361" max="4361" width="19.42578125" style="13" customWidth="1"/>
    <col min="4362" max="4362" width="15.85546875" style="13" customWidth="1"/>
    <col min="4363" max="4363" width="17.85546875" style="13" customWidth="1"/>
    <col min="4364" max="4364" width="22.140625" style="13" customWidth="1"/>
    <col min="4365" max="4365" width="15.42578125" style="13" bestFit="1" customWidth="1"/>
    <col min="4366" max="4366" width="18.42578125" style="13" customWidth="1"/>
    <col min="4367" max="4611" width="9.140625" style="13"/>
    <col min="4612" max="4612" width="5.42578125" style="13" customWidth="1"/>
    <col min="4613" max="4613" width="18" style="13" bestFit="1" customWidth="1"/>
    <col min="4614" max="4614" width="18" style="13" customWidth="1"/>
    <col min="4615" max="4615" width="17.42578125" style="13" customWidth="1"/>
    <col min="4616" max="4616" width="17.5703125" style="13" bestFit="1" customWidth="1"/>
    <col min="4617" max="4617" width="19.42578125" style="13" customWidth="1"/>
    <col min="4618" max="4618" width="15.85546875" style="13" customWidth="1"/>
    <col min="4619" max="4619" width="17.85546875" style="13" customWidth="1"/>
    <col min="4620" max="4620" width="22.140625" style="13" customWidth="1"/>
    <col min="4621" max="4621" width="15.42578125" style="13" bestFit="1" customWidth="1"/>
    <col min="4622" max="4622" width="18.42578125" style="13" customWidth="1"/>
    <col min="4623" max="4867" width="9.140625" style="13"/>
    <col min="4868" max="4868" width="5.42578125" style="13" customWidth="1"/>
    <col min="4869" max="4869" width="18" style="13" bestFit="1" customWidth="1"/>
    <col min="4870" max="4870" width="18" style="13" customWidth="1"/>
    <col min="4871" max="4871" width="17.42578125" style="13" customWidth="1"/>
    <col min="4872" max="4872" width="17.5703125" style="13" bestFit="1" customWidth="1"/>
    <col min="4873" max="4873" width="19.42578125" style="13" customWidth="1"/>
    <col min="4874" max="4874" width="15.85546875" style="13" customWidth="1"/>
    <col min="4875" max="4875" width="17.85546875" style="13" customWidth="1"/>
    <col min="4876" max="4876" width="22.140625" style="13" customWidth="1"/>
    <col min="4877" max="4877" width="15.42578125" style="13" bestFit="1" customWidth="1"/>
    <col min="4878" max="4878" width="18.42578125" style="13" customWidth="1"/>
    <col min="4879" max="5123" width="9.140625" style="13"/>
    <col min="5124" max="5124" width="5.42578125" style="13" customWidth="1"/>
    <col min="5125" max="5125" width="18" style="13" bestFit="1" customWidth="1"/>
    <col min="5126" max="5126" width="18" style="13" customWidth="1"/>
    <col min="5127" max="5127" width="17.42578125" style="13" customWidth="1"/>
    <col min="5128" max="5128" width="17.5703125" style="13" bestFit="1" customWidth="1"/>
    <col min="5129" max="5129" width="19.42578125" style="13" customWidth="1"/>
    <col min="5130" max="5130" width="15.85546875" style="13" customWidth="1"/>
    <col min="5131" max="5131" width="17.85546875" style="13" customWidth="1"/>
    <col min="5132" max="5132" width="22.140625" style="13" customWidth="1"/>
    <col min="5133" max="5133" width="15.42578125" style="13" bestFit="1" customWidth="1"/>
    <col min="5134" max="5134" width="18.42578125" style="13" customWidth="1"/>
    <col min="5135" max="5379" width="9.140625" style="13"/>
    <col min="5380" max="5380" width="5.42578125" style="13" customWidth="1"/>
    <col min="5381" max="5381" width="18" style="13" bestFit="1" customWidth="1"/>
    <col min="5382" max="5382" width="18" style="13" customWidth="1"/>
    <col min="5383" max="5383" width="17.42578125" style="13" customWidth="1"/>
    <col min="5384" max="5384" width="17.5703125" style="13" bestFit="1" customWidth="1"/>
    <col min="5385" max="5385" width="19.42578125" style="13" customWidth="1"/>
    <col min="5386" max="5386" width="15.85546875" style="13" customWidth="1"/>
    <col min="5387" max="5387" width="17.85546875" style="13" customWidth="1"/>
    <col min="5388" max="5388" width="22.140625" style="13" customWidth="1"/>
    <col min="5389" max="5389" width="15.42578125" style="13" bestFit="1" customWidth="1"/>
    <col min="5390" max="5390" width="18.42578125" style="13" customWidth="1"/>
    <col min="5391" max="5635" width="9.140625" style="13"/>
    <col min="5636" max="5636" width="5.42578125" style="13" customWidth="1"/>
    <col min="5637" max="5637" width="18" style="13" bestFit="1" customWidth="1"/>
    <col min="5638" max="5638" width="18" style="13" customWidth="1"/>
    <col min="5639" max="5639" width="17.42578125" style="13" customWidth="1"/>
    <col min="5640" max="5640" width="17.5703125" style="13" bestFit="1" customWidth="1"/>
    <col min="5641" max="5641" width="19.42578125" style="13" customWidth="1"/>
    <col min="5642" max="5642" width="15.85546875" style="13" customWidth="1"/>
    <col min="5643" max="5643" width="17.85546875" style="13" customWidth="1"/>
    <col min="5644" max="5644" width="22.140625" style="13" customWidth="1"/>
    <col min="5645" max="5645" width="15.42578125" style="13" bestFit="1" customWidth="1"/>
    <col min="5646" max="5646" width="18.42578125" style="13" customWidth="1"/>
    <col min="5647" max="5891" width="9.140625" style="13"/>
    <col min="5892" max="5892" width="5.42578125" style="13" customWidth="1"/>
    <col min="5893" max="5893" width="18" style="13" bestFit="1" customWidth="1"/>
    <col min="5894" max="5894" width="18" style="13" customWidth="1"/>
    <col min="5895" max="5895" width="17.42578125" style="13" customWidth="1"/>
    <col min="5896" max="5896" width="17.5703125" style="13" bestFit="1" customWidth="1"/>
    <col min="5897" max="5897" width="19.42578125" style="13" customWidth="1"/>
    <col min="5898" max="5898" width="15.85546875" style="13" customWidth="1"/>
    <col min="5899" max="5899" width="17.85546875" style="13" customWidth="1"/>
    <col min="5900" max="5900" width="22.140625" style="13" customWidth="1"/>
    <col min="5901" max="5901" width="15.42578125" style="13" bestFit="1" customWidth="1"/>
    <col min="5902" max="5902" width="18.42578125" style="13" customWidth="1"/>
    <col min="5903" max="6147" width="9.140625" style="13"/>
    <col min="6148" max="6148" width="5.42578125" style="13" customWidth="1"/>
    <col min="6149" max="6149" width="18" style="13" bestFit="1" customWidth="1"/>
    <col min="6150" max="6150" width="18" style="13" customWidth="1"/>
    <col min="6151" max="6151" width="17.42578125" style="13" customWidth="1"/>
    <col min="6152" max="6152" width="17.5703125" style="13" bestFit="1" customWidth="1"/>
    <col min="6153" max="6153" width="19.42578125" style="13" customWidth="1"/>
    <col min="6154" max="6154" width="15.85546875" style="13" customWidth="1"/>
    <col min="6155" max="6155" width="17.85546875" style="13" customWidth="1"/>
    <col min="6156" max="6156" width="22.140625" style="13" customWidth="1"/>
    <col min="6157" max="6157" width="15.42578125" style="13" bestFit="1" customWidth="1"/>
    <col min="6158" max="6158" width="18.42578125" style="13" customWidth="1"/>
    <col min="6159" max="6403" width="9.140625" style="13"/>
    <col min="6404" max="6404" width="5.42578125" style="13" customWidth="1"/>
    <col min="6405" max="6405" width="18" style="13" bestFit="1" customWidth="1"/>
    <col min="6406" max="6406" width="18" style="13" customWidth="1"/>
    <col min="6407" max="6407" width="17.42578125" style="13" customWidth="1"/>
    <col min="6408" max="6408" width="17.5703125" style="13" bestFit="1" customWidth="1"/>
    <col min="6409" max="6409" width="19.42578125" style="13" customWidth="1"/>
    <col min="6410" max="6410" width="15.85546875" style="13" customWidth="1"/>
    <col min="6411" max="6411" width="17.85546875" style="13" customWidth="1"/>
    <col min="6412" max="6412" width="22.140625" style="13" customWidth="1"/>
    <col min="6413" max="6413" width="15.42578125" style="13" bestFit="1" customWidth="1"/>
    <col min="6414" max="6414" width="18.42578125" style="13" customWidth="1"/>
    <col min="6415" max="6659" width="9.140625" style="13"/>
    <col min="6660" max="6660" width="5.42578125" style="13" customWidth="1"/>
    <col min="6661" max="6661" width="18" style="13" bestFit="1" customWidth="1"/>
    <col min="6662" max="6662" width="18" style="13" customWidth="1"/>
    <col min="6663" max="6663" width="17.42578125" style="13" customWidth="1"/>
    <col min="6664" max="6664" width="17.5703125" style="13" bestFit="1" customWidth="1"/>
    <col min="6665" max="6665" width="19.42578125" style="13" customWidth="1"/>
    <col min="6666" max="6666" width="15.85546875" style="13" customWidth="1"/>
    <col min="6667" max="6667" width="17.85546875" style="13" customWidth="1"/>
    <col min="6668" max="6668" width="22.140625" style="13" customWidth="1"/>
    <col min="6669" max="6669" width="15.42578125" style="13" bestFit="1" customWidth="1"/>
    <col min="6670" max="6670" width="18.42578125" style="13" customWidth="1"/>
    <col min="6671" max="6915" width="9.140625" style="13"/>
    <col min="6916" max="6916" width="5.42578125" style="13" customWidth="1"/>
    <col min="6917" max="6917" width="18" style="13" bestFit="1" customWidth="1"/>
    <col min="6918" max="6918" width="18" style="13" customWidth="1"/>
    <col min="6919" max="6919" width="17.42578125" style="13" customWidth="1"/>
    <col min="6920" max="6920" width="17.5703125" style="13" bestFit="1" customWidth="1"/>
    <col min="6921" max="6921" width="19.42578125" style="13" customWidth="1"/>
    <col min="6922" max="6922" width="15.85546875" style="13" customWidth="1"/>
    <col min="6923" max="6923" width="17.85546875" style="13" customWidth="1"/>
    <col min="6924" max="6924" width="22.140625" style="13" customWidth="1"/>
    <col min="6925" max="6925" width="15.42578125" style="13" bestFit="1" customWidth="1"/>
    <col min="6926" max="6926" width="18.42578125" style="13" customWidth="1"/>
    <col min="6927" max="7171" width="9.140625" style="13"/>
    <col min="7172" max="7172" width="5.42578125" style="13" customWidth="1"/>
    <col min="7173" max="7173" width="18" style="13" bestFit="1" customWidth="1"/>
    <col min="7174" max="7174" width="18" style="13" customWidth="1"/>
    <col min="7175" max="7175" width="17.42578125" style="13" customWidth="1"/>
    <col min="7176" max="7176" width="17.5703125" style="13" bestFit="1" customWidth="1"/>
    <col min="7177" max="7177" width="19.42578125" style="13" customWidth="1"/>
    <col min="7178" max="7178" width="15.85546875" style="13" customWidth="1"/>
    <col min="7179" max="7179" width="17.85546875" style="13" customWidth="1"/>
    <col min="7180" max="7180" width="22.140625" style="13" customWidth="1"/>
    <col min="7181" max="7181" width="15.42578125" style="13" bestFit="1" customWidth="1"/>
    <col min="7182" max="7182" width="18.42578125" style="13" customWidth="1"/>
    <col min="7183" max="7427" width="9.140625" style="13"/>
    <col min="7428" max="7428" width="5.42578125" style="13" customWidth="1"/>
    <col min="7429" max="7429" width="18" style="13" bestFit="1" customWidth="1"/>
    <col min="7430" max="7430" width="18" style="13" customWidth="1"/>
    <col min="7431" max="7431" width="17.42578125" style="13" customWidth="1"/>
    <col min="7432" max="7432" width="17.5703125" style="13" bestFit="1" customWidth="1"/>
    <col min="7433" max="7433" width="19.42578125" style="13" customWidth="1"/>
    <col min="7434" max="7434" width="15.85546875" style="13" customWidth="1"/>
    <col min="7435" max="7435" width="17.85546875" style="13" customWidth="1"/>
    <col min="7436" max="7436" width="22.140625" style="13" customWidth="1"/>
    <col min="7437" max="7437" width="15.42578125" style="13" bestFit="1" customWidth="1"/>
    <col min="7438" max="7438" width="18.42578125" style="13" customWidth="1"/>
    <col min="7439" max="7683" width="9.140625" style="13"/>
    <col min="7684" max="7684" width="5.42578125" style="13" customWidth="1"/>
    <col min="7685" max="7685" width="18" style="13" bestFit="1" customWidth="1"/>
    <col min="7686" max="7686" width="18" style="13" customWidth="1"/>
    <col min="7687" max="7687" width="17.42578125" style="13" customWidth="1"/>
    <col min="7688" max="7688" width="17.5703125" style="13" bestFit="1" customWidth="1"/>
    <col min="7689" max="7689" width="19.42578125" style="13" customWidth="1"/>
    <col min="7690" max="7690" width="15.85546875" style="13" customWidth="1"/>
    <col min="7691" max="7691" width="17.85546875" style="13" customWidth="1"/>
    <col min="7692" max="7692" width="22.140625" style="13" customWidth="1"/>
    <col min="7693" max="7693" width="15.42578125" style="13" bestFit="1" customWidth="1"/>
    <col min="7694" max="7694" width="18.42578125" style="13" customWidth="1"/>
    <col min="7695" max="7939" width="9.140625" style="13"/>
    <col min="7940" max="7940" width="5.42578125" style="13" customWidth="1"/>
    <col min="7941" max="7941" width="18" style="13" bestFit="1" customWidth="1"/>
    <col min="7942" max="7942" width="18" style="13" customWidth="1"/>
    <col min="7943" max="7943" width="17.42578125" style="13" customWidth="1"/>
    <col min="7944" max="7944" width="17.5703125" style="13" bestFit="1" customWidth="1"/>
    <col min="7945" max="7945" width="19.42578125" style="13" customWidth="1"/>
    <col min="7946" max="7946" width="15.85546875" style="13" customWidth="1"/>
    <col min="7947" max="7947" width="17.85546875" style="13" customWidth="1"/>
    <col min="7948" max="7948" width="22.140625" style="13" customWidth="1"/>
    <col min="7949" max="7949" width="15.42578125" style="13" bestFit="1" customWidth="1"/>
    <col min="7950" max="7950" width="18.42578125" style="13" customWidth="1"/>
    <col min="7951" max="8195" width="9.140625" style="13"/>
    <col min="8196" max="8196" width="5.42578125" style="13" customWidth="1"/>
    <col min="8197" max="8197" width="18" style="13" bestFit="1" customWidth="1"/>
    <col min="8198" max="8198" width="18" style="13" customWidth="1"/>
    <col min="8199" max="8199" width="17.42578125" style="13" customWidth="1"/>
    <col min="8200" max="8200" width="17.5703125" style="13" bestFit="1" customWidth="1"/>
    <col min="8201" max="8201" width="19.42578125" style="13" customWidth="1"/>
    <col min="8202" max="8202" width="15.85546875" style="13" customWidth="1"/>
    <col min="8203" max="8203" width="17.85546875" style="13" customWidth="1"/>
    <col min="8204" max="8204" width="22.140625" style="13" customWidth="1"/>
    <col min="8205" max="8205" width="15.42578125" style="13" bestFit="1" customWidth="1"/>
    <col min="8206" max="8206" width="18.42578125" style="13" customWidth="1"/>
    <col min="8207" max="8451" width="9.140625" style="13"/>
    <col min="8452" max="8452" width="5.42578125" style="13" customWidth="1"/>
    <col min="8453" max="8453" width="18" style="13" bestFit="1" customWidth="1"/>
    <col min="8454" max="8454" width="18" style="13" customWidth="1"/>
    <col min="8455" max="8455" width="17.42578125" style="13" customWidth="1"/>
    <col min="8456" max="8456" width="17.5703125" style="13" bestFit="1" customWidth="1"/>
    <col min="8457" max="8457" width="19.42578125" style="13" customWidth="1"/>
    <col min="8458" max="8458" width="15.85546875" style="13" customWidth="1"/>
    <col min="8459" max="8459" width="17.85546875" style="13" customWidth="1"/>
    <col min="8460" max="8460" width="22.140625" style="13" customWidth="1"/>
    <col min="8461" max="8461" width="15.42578125" style="13" bestFit="1" customWidth="1"/>
    <col min="8462" max="8462" width="18.42578125" style="13" customWidth="1"/>
    <col min="8463" max="8707" width="9.140625" style="13"/>
    <col min="8708" max="8708" width="5.42578125" style="13" customWidth="1"/>
    <col min="8709" max="8709" width="18" style="13" bestFit="1" customWidth="1"/>
    <col min="8710" max="8710" width="18" style="13" customWidth="1"/>
    <col min="8711" max="8711" width="17.42578125" style="13" customWidth="1"/>
    <col min="8712" max="8712" width="17.5703125" style="13" bestFit="1" customWidth="1"/>
    <col min="8713" max="8713" width="19.42578125" style="13" customWidth="1"/>
    <col min="8714" max="8714" width="15.85546875" style="13" customWidth="1"/>
    <col min="8715" max="8715" width="17.85546875" style="13" customWidth="1"/>
    <col min="8716" max="8716" width="22.140625" style="13" customWidth="1"/>
    <col min="8717" max="8717" width="15.42578125" style="13" bestFit="1" customWidth="1"/>
    <col min="8718" max="8718" width="18.42578125" style="13" customWidth="1"/>
    <col min="8719" max="8963" width="9.140625" style="13"/>
    <col min="8964" max="8964" width="5.42578125" style="13" customWidth="1"/>
    <col min="8965" max="8965" width="18" style="13" bestFit="1" customWidth="1"/>
    <col min="8966" max="8966" width="18" style="13" customWidth="1"/>
    <col min="8967" max="8967" width="17.42578125" style="13" customWidth="1"/>
    <col min="8968" max="8968" width="17.5703125" style="13" bestFit="1" customWidth="1"/>
    <col min="8969" max="8969" width="19.42578125" style="13" customWidth="1"/>
    <col min="8970" max="8970" width="15.85546875" style="13" customWidth="1"/>
    <col min="8971" max="8971" width="17.85546875" style="13" customWidth="1"/>
    <col min="8972" max="8972" width="22.140625" style="13" customWidth="1"/>
    <col min="8973" max="8973" width="15.42578125" style="13" bestFit="1" customWidth="1"/>
    <col min="8974" max="8974" width="18.42578125" style="13" customWidth="1"/>
    <col min="8975" max="9219" width="9.140625" style="13"/>
    <col min="9220" max="9220" width="5.42578125" style="13" customWidth="1"/>
    <col min="9221" max="9221" width="18" style="13" bestFit="1" customWidth="1"/>
    <col min="9222" max="9222" width="18" style="13" customWidth="1"/>
    <col min="9223" max="9223" width="17.42578125" style="13" customWidth="1"/>
    <col min="9224" max="9224" width="17.5703125" style="13" bestFit="1" customWidth="1"/>
    <col min="9225" max="9225" width="19.42578125" style="13" customWidth="1"/>
    <col min="9226" max="9226" width="15.85546875" style="13" customWidth="1"/>
    <col min="9227" max="9227" width="17.85546875" style="13" customWidth="1"/>
    <col min="9228" max="9228" width="22.140625" style="13" customWidth="1"/>
    <col min="9229" max="9229" width="15.42578125" style="13" bestFit="1" customWidth="1"/>
    <col min="9230" max="9230" width="18.42578125" style="13" customWidth="1"/>
    <col min="9231" max="9475" width="9.140625" style="13"/>
    <col min="9476" max="9476" width="5.42578125" style="13" customWidth="1"/>
    <col min="9477" max="9477" width="18" style="13" bestFit="1" customWidth="1"/>
    <col min="9478" max="9478" width="18" style="13" customWidth="1"/>
    <col min="9479" max="9479" width="17.42578125" style="13" customWidth="1"/>
    <col min="9480" max="9480" width="17.5703125" style="13" bestFit="1" customWidth="1"/>
    <col min="9481" max="9481" width="19.42578125" style="13" customWidth="1"/>
    <col min="9482" max="9482" width="15.85546875" style="13" customWidth="1"/>
    <col min="9483" max="9483" width="17.85546875" style="13" customWidth="1"/>
    <col min="9484" max="9484" width="22.140625" style="13" customWidth="1"/>
    <col min="9485" max="9485" width="15.42578125" style="13" bestFit="1" customWidth="1"/>
    <col min="9486" max="9486" width="18.42578125" style="13" customWidth="1"/>
    <col min="9487" max="9731" width="9.140625" style="13"/>
    <col min="9732" max="9732" width="5.42578125" style="13" customWidth="1"/>
    <col min="9733" max="9733" width="18" style="13" bestFit="1" customWidth="1"/>
    <col min="9734" max="9734" width="18" style="13" customWidth="1"/>
    <col min="9735" max="9735" width="17.42578125" style="13" customWidth="1"/>
    <col min="9736" max="9736" width="17.5703125" style="13" bestFit="1" customWidth="1"/>
    <col min="9737" max="9737" width="19.42578125" style="13" customWidth="1"/>
    <col min="9738" max="9738" width="15.85546875" style="13" customWidth="1"/>
    <col min="9739" max="9739" width="17.85546875" style="13" customWidth="1"/>
    <col min="9740" max="9740" width="22.140625" style="13" customWidth="1"/>
    <col min="9741" max="9741" width="15.42578125" style="13" bestFit="1" customWidth="1"/>
    <col min="9742" max="9742" width="18.42578125" style="13" customWidth="1"/>
    <col min="9743" max="9987" width="9.140625" style="13"/>
    <col min="9988" max="9988" width="5.42578125" style="13" customWidth="1"/>
    <col min="9989" max="9989" width="18" style="13" bestFit="1" customWidth="1"/>
    <col min="9990" max="9990" width="18" style="13" customWidth="1"/>
    <col min="9991" max="9991" width="17.42578125" style="13" customWidth="1"/>
    <col min="9992" max="9992" width="17.5703125" style="13" bestFit="1" customWidth="1"/>
    <col min="9993" max="9993" width="19.42578125" style="13" customWidth="1"/>
    <col min="9994" max="9994" width="15.85546875" style="13" customWidth="1"/>
    <col min="9995" max="9995" width="17.85546875" style="13" customWidth="1"/>
    <col min="9996" max="9996" width="22.140625" style="13" customWidth="1"/>
    <col min="9997" max="9997" width="15.42578125" style="13" bestFit="1" customWidth="1"/>
    <col min="9998" max="9998" width="18.42578125" style="13" customWidth="1"/>
    <col min="9999" max="10243" width="9.140625" style="13"/>
    <col min="10244" max="10244" width="5.42578125" style="13" customWidth="1"/>
    <col min="10245" max="10245" width="18" style="13" bestFit="1" customWidth="1"/>
    <col min="10246" max="10246" width="18" style="13" customWidth="1"/>
    <col min="10247" max="10247" width="17.42578125" style="13" customWidth="1"/>
    <col min="10248" max="10248" width="17.5703125" style="13" bestFit="1" customWidth="1"/>
    <col min="10249" max="10249" width="19.42578125" style="13" customWidth="1"/>
    <col min="10250" max="10250" width="15.85546875" style="13" customWidth="1"/>
    <col min="10251" max="10251" width="17.85546875" style="13" customWidth="1"/>
    <col min="10252" max="10252" width="22.140625" style="13" customWidth="1"/>
    <col min="10253" max="10253" width="15.42578125" style="13" bestFit="1" customWidth="1"/>
    <col min="10254" max="10254" width="18.42578125" style="13" customWidth="1"/>
    <col min="10255" max="10499" width="9.140625" style="13"/>
    <col min="10500" max="10500" width="5.42578125" style="13" customWidth="1"/>
    <col min="10501" max="10501" width="18" style="13" bestFit="1" customWidth="1"/>
    <col min="10502" max="10502" width="18" style="13" customWidth="1"/>
    <col min="10503" max="10503" width="17.42578125" style="13" customWidth="1"/>
    <col min="10504" max="10504" width="17.5703125" style="13" bestFit="1" customWidth="1"/>
    <col min="10505" max="10505" width="19.42578125" style="13" customWidth="1"/>
    <col min="10506" max="10506" width="15.85546875" style="13" customWidth="1"/>
    <col min="10507" max="10507" width="17.85546875" style="13" customWidth="1"/>
    <col min="10508" max="10508" width="22.140625" style="13" customWidth="1"/>
    <col min="10509" max="10509" width="15.42578125" style="13" bestFit="1" customWidth="1"/>
    <col min="10510" max="10510" width="18.42578125" style="13" customWidth="1"/>
    <col min="10511" max="10755" width="9.140625" style="13"/>
    <col min="10756" max="10756" width="5.42578125" style="13" customWidth="1"/>
    <col min="10757" max="10757" width="18" style="13" bestFit="1" customWidth="1"/>
    <col min="10758" max="10758" width="18" style="13" customWidth="1"/>
    <col min="10759" max="10759" width="17.42578125" style="13" customWidth="1"/>
    <col min="10760" max="10760" width="17.5703125" style="13" bestFit="1" customWidth="1"/>
    <col min="10761" max="10761" width="19.42578125" style="13" customWidth="1"/>
    <col min="10762" max="10762" width="15.85546875" style="13" customWidth="1"/>
    <col min="10763" max="10763" width="17.85546875" style="13" customWidth="1"/>
    <col min="10764" max="10764" width="22.140625" style="13" customWidth="1"/>
    <col min="10765" max="10765" width="15.42578125" style="13" bestFit="1" customWidth="1"/>
    <col min="10766" max="10766" width="18.42578125" style="13" customWidth="1"/>
    <col min="10767" max="11011" width="9.140625" style="13"/>
    <col min="11012" max="11012" width="5.42578125" style="13" customWidth="1"/>
    <col min="11013" max="11013" width="18" style="13" bestFit="1" customWidth="1"/>
    <col min="11014" max="11014" width="18" style="13" customWidth="1"/>
    <col min="11015" max="11015" width="17.42578125" style="13" customWidth="1"/>
    <col min="11016" max="11016" width="17.5703125" style="13" bestFit="1" customWidth="1"/>
    <col min="11017" max="11017" width="19.42578125" style="13" customWidth="1"/>
    <col min="11018" max="11018" width="15.85546875" style="13" customWidth="1"/>
    <col min="11019" max="11019" width="17.85546875" style="13" customWidth="1"/>
    <col min="11020" max="11020" width="22.140625" style="13" customWidth="1"/>
    <col min="11021" max="11021" width="15.42578125" style="13" bestFit="1" customWidth="1"/>
    <col min="11022" max="11022" width="18.42578125" style="13" customWidth="1"/>
    <col min="11023" max="11267" width="9.140625" style="13"/>
    <col min="11268" max="11268" width="5.42578125" style="13" customWidth="1"/>
    <col min="11269" max="11269" width="18" style="13" bestFit="1" customWidth="1"/>
    <col min="11270" max="11270" width="18" style="13" customWidth="1"/>
    <col min="11271" max="11271" width="17.42578125" style="13" customWidth="1"/>
    <col min="11272" max="11272" width="17.5703125" style="13" bestFit="1" customWidth="1"/>
    <col min="11273" max="11273" width="19.42578125" style="13" customWidth="1"/>
    <col min="11274" max="11274" width="15.85546875" style="13" customWidth="1"/>
    <col min="11275" max="11275" width="17.85546875" style="13" customWidth="1"/>
    <col min="11276" max="11276" width="22.140625" style="13" customWidth="1"/>
    <col min="11277" max="11277" width="15.42578125" style="13" bestFit="1" customWidth="1"/>
    <col min="11278" max="11278" width="18.42578125" style="13" customWidth="1"/>
    <col min="11279" max="11523" width="9.140625" style="13"/>
    <col min="11524" max="11524" width="5.42578125" style="13" customWidth="1"/>
    <col min="11525" max="11525" width="18" style="13" bestFit="1" customWidth="1"/>
    <col min="11526" max="11526" width="18" style="13" customWidth="1"/>
    <col min="11527" max="11527" width="17.42578125" style="13" customWidth="1"/>
    <col min="11528" max="11528" width="17.5703125" style="13" bestFit="1" customWidth="1"/>
    <col min="11529" max="11529" width="19.42578125" style="13" customWidth="1"/>
    <col min="11530" max="11530" width="15.85546875" style="13" customWidth="1"/>
    <col min="11531" max="11531" width="17.85546875" style="13" customWidth="1"/>
    <col min="11532" max="11532" width="22.140625" style="13" customWidth="1"/>
    <col min="11533" max="11533" width="15.42578125" style="13" bestFit="1" customWidth="1"/>
    <col min="11534" max="11534" width="18.42578125" style="13" customWidth="1"/>
    <col min="11535" max="11779" width="9.140625" style="13"/>
    <col min="11780" max="11780" width="5.42578125" style="13" customWidth="1"/>
    <col min="11781" max="11781" width="18" style="13" bestFit="1" customWidth="1"/>
    <col min="11782" max="11782" width="18" style="13" customWidth="1"/>
    <col min="11783" max="11783" width="17.42578125" style="13" customWidth="1"/>
    <col min="11784" max="11784" width="17.5703125" style="13" bestFit="1" customWidth="1"/>
    <col min="11785" max="11785" width="19.42578125" style="13" customWidth="1"/>
    <col min="11786" max="11786" width="15.85546875" style="13" customWidth="1"/>
    <col min="11787" max="11787" width="17.85546875" style="13" customWidth="1"/>
    <col min="11788" max="11788" width="22.140625" style="13" customWidth="1"/>
    <col min="11789" max="11789" width="15.42578125" style="13" bestFit="1" customWidth="1"/>
    <col min="11790" max="11790" width="18.42578125" style="13" customWidth="1"/>
    <col min="11791" max="12035" width="9.140625" style="13"/>
    <col min="12036" max="12036" width="5.42578125" style="13" customWidth="1"/>
    <col min="12037" max="12037" width="18" style="13" bestFit="1" customWidth="1"/>
    <col min="12038" max="12038" width="18" style="13" customWidth="1"/>
    <col min="12039" max="12039" width="17.42578125" style="13" customWidth="1"/>
    <col min="12040" max="12040" width="17.5703125" style="13" bestFit="1" customWidth="1"/>
    <col min="12041" max="12041" width="19.42578125" style="13" customWidth="1"/>
    <col min="12042" max="12042" width="15.85546875" style="13" customWidth="1"/>
    <col min="12043" max="12043" width="17.85546875" style="13" customWidth="1"/>
    <col min="12044" max="12044" width="22.140625" style="13" customWidth="1"/>
    <col min="12045" max="12045" width="15.42578125" style="13" bestFit="1" customWidth="1"/>
    <col min="12046" max="12046" width="18.42578125" style="13" customWidth="1"/>
    <col min="12047" max="12291" width="9.140625" style="13"/>
    <col min="12292" max="12292" width="5.42578125" style="13" customWidth="1"/>
    <col min="12293" max="12293" width="18" style="13" bestFit="1" customWidth="1"/>
    <col min="12294" max="12294" width="18" style="13" customWidth="1"/>
    <col min="12295" max="12295" width="17.42578125" style="13" customWidth="1"/>
    <col min="12296" max="12296" width="17.5703125" style="13" bestFit="1" customWidth="1"/>
    <col min="12297" max="12297" width="19.42578125" style="13" customWidth="1"/>
    <col min="12298" max="12298" width="15.85546875" style="13" customWidth="1"/>
    <col min="12299" max="12299" width="17.85546875" style="13" customWidth="1"/>
    <col min="12300" max="12300" width="22.140625" style="13" customWidth="1"/>
    <col min="12301" max="12301" width="15.42578125" style="13" bestFit="1" customWidth="1"/>
    <col min="12302" max="12302" width="18.42578125" style="13" customWidth="1"/>
    <col min="12303" max="12547" width="9.140625" style="13"/>
    <col min="12548" max="12548" width="5.42578125" style="13" customWidth="1"/>
    <col min="12549" max="12549" width="18" style="13" bestFit="1" customWidth="1"/>
    <col min="12550" max="12550" width="18" style="13" customWidth="1"/>
    <col min="12551" max="12551" width="17.42578125" style="13" customWidth="1"/>
    <col min="12552" max="12552" width="17.5703125" style="13" bestFit="1" customWidth="1"/>
    <col min="12553" max="12553" width="19.42578125" style="13" customWidth="1"/>
    <col min="12554" max="12554" width="15.85546875" style="13" customWidth="1"/>
    <col min="12555" max="12555" width="17.85546875" style="13" customWidth="1"/>
    <col min="12556" max="12556" width="22.140625" style="13" customWidth="1"/>
    <col min="12557" max="12557" width="15.42578125" style="13" bestFit="1" customWidth="1"/>
    <col min="12558" max="12558" width="18.42578125" style="13" customWidth="1"/>
    <col min="12559" max="12803" width="9.140625" style="13"/>
    <col min="12804" max="12804" width="5.42578125" style="13" customWidth="1"/>
    <col min="12805" max="12805" width="18" style="13" bestFit="1" customWidth="1"/>
    <col min="12806" max="12806" width="18" style="13" customWidth="1"/>
    <col min="12807" max="12807" width="17.42578125" style="13" customWidth="1"/>
    <col min="12808" max="12808" width="17.5703125" style="13" bestFit="1" customWidth="1"/>
    <col min="12809" max="12809" width="19.42578125" style="13" customWidth="1"/>
    <col min="12810" max="12810" width="15.85546875" style="13" customWidth="1"/>
    <col min="12811" max="12811" width="17.85546875" style="13" customWidth="1"/>
    <col min="12812" max="12812" width="22.140625" style="13" customWidth="1"/>
    <col min="12813" max="12813" width="15.42578125" style="13" bestFit="1" customWidth="1"/>
    <col min="12814" max="12814" width="18.42578125" style="13" customWidth="1"/>
    <col min="12815" max="13059" width="9.140625" style="13"/>
    <col min="13060" max="13060" width="5.42578125" style="13" customWidth="1"/>
    <col min="13061" max="13061" width="18" style="13" bestFit="1" customWidth="1"/>
    <col min="13062" max="13062" width="18" style="13" customWidth="1"/>
    <col min="13063" max="13063" width="17.42578125" style="13" customWidth="1"/>
    <col min="13064" max="13064" width="17.5703125" style="13" bestFit="1" customWidth="1"/>
    <col min="13065" max="13065" width="19.42578125" style="13" customWidth="1"/>
    <col min="13066" max="13066" width="15.85546875" style="13" customWidth="1"/>
    <col min="13067" max="13067" width="17.85546875" style="13" customWidth="1"/>
    <col min="13068" max="13068" width="22.140625" style="13" customWidth="1"/>
    <col min="13069" max="13069" width="15.42578125" style="13" bestFit="1" customWidth="1"/>
    <col min="13070" max="13070" width="18.42578125" style="13" customWidth="1"/>
    <col min="13071" max="13315" width="9.140625" style="13"/>
    <col min="13316" max="13316" width="5.42578125" style="13" customWidth="1"/>
    <col min="13317" max="13317" width="18" style="13" bestFit="1" customWidth="1"/>
    <col min="13318" max="13318" width="18" style="13" customWidth="1"/>
    <col min="13319" max="13319" width="17.42578125" style="13" customWidth="1"/>
    <col min="13320" max="13320" width="17.5703125" style="13" bestFit="1" customWidth="1"/>
    <col min="13321" max="13321" width="19.42578125" style="13" customWidth="1"/>
    <col min="13322" max="13322" width="15.85546875" style="13" customWidth="1"/>
    <col min="13323" max="13323" width="17.85546875" style="13" customWidth="1"/>
    <col min="13324" max="13324" width="22.140625" style="13" customWidth="1"/>
    <col min="13325" max="13325" width="15.42578125" style="13" bestFit="1" customWidth="1"/>
    <col min="13326" max="13326" width="18.42578125" style="13" customWidth="1"/>
    <col min="13327" max="13571" width="9.140625" style="13"/>
    <col min="13572" max="13572" width="5.42578125" style="13" customWidth="1"/>
    <col min="13573" max="13573" width="18" style="13" bestFit="1" customWidth="1"/>
    <col min="13574" max="13574" width="18" style="13" customWidth="1"/>
    <col min="13575" max="13575" width="17.42578125" style="13" customWidth="1"/>
    <col min="13576" max="13576" width="17.5703125" style="13" bestFit="1" customWidth="1"/>
    <col min="13577" max="13577" width="19.42578125" style="13" customWidth="1"/>
    <col min="13578" max="13578" width="15.85546875" style="13" customWidth="1"/>
    <col min="13579" max="13579" width="17.85546875" style="13" customWidth="1"/>
    <col min="13580" max="13580" width="22.140625" style="13" customWidth="1"/>
    <col min="13581" max="13581" width="15.42578125" style="13" bestFit="1" customWidth="1"/>
    <col min="13582" max="13582" width="18.42578125" style="13" customWidth="1"/>
    <col min="13583" max="13827" width="9.140625" style="13"/>
    <col min="13828" max="13828" width="5.42578125" style="13" customWidth="1"/>
    <col min="13829" max="13829" width="18" style="13" bestFit="1" customWidth="1"/>
    <col min="13830" max="13830" width="18" style="13" customWidth="1"/>
    <col min="13831" max="13831" width="17.42578125" style="13" customWidth="1"/>
    <col min="13832" max="13832" width="17.5703125" style="13" bestFit="1" customWidth="1"/>
    <col min="13833" max="13833" width="19.42578125" style="13" customWidth="1"/>
    <col min="13834" max="13834" width="15.85546875" style="13" customWidth="1"/>
    <col min="13835" max="13835" width="17.85546875" style="13" customWidth="1"/>
    <col min="13836" max="13836" width="22.140625" style="13" customWidth="1"/>
    <col min="13837" max="13837" width="15.42578125" style="13" bestFit="1" customWidth="1"/>
    <col min="13838" max="13838" width="18.42578125" style="13" customWidth="1"/>
    <col min="13839" max="14083" width="9.140625" style="13"/>
    <col min="14084" max="14084" width="5.42578125" style="13" customWidth="1"/>
    <col min="14085" max="14085" width="18" style="13" bestFit="1" customWidth="1"/>
    <col min="14086" max="14086" width="18" style="13" customWidth="1"/>
    <col min="14087" max="14087" width="17.42578125" style="13" customWidth="1"/>
    <col min="14088" max="14088" width="17.5703125" style="13" bestFit="1" customWidth="1"/>
    <col min="14089" max="14089" width="19.42578125" style="13" customWidth="1"/>
    <col min="14090" max="14090" width="15.85546875" style="13" customWidth="1"/>
    <col min="14091" max="14091" width="17.85546875" style="13" customWidth="1"/>
    <col min="14092" max="14092" width="22.140625" style="13" customWidth="1"/>
    <col min="14093" max="14093" width="15.42578125" style="13" bestFit="1" customWidth="1"/>
    <col min="14094" max="14094" width="18.42578125" style="13" customWidth="1"/>
    <col min="14095" max="14339" width="9.140625" style="13"/>
    <col min="14340" max="14340" width="5.42578125" style="13" customWidth="1"/>
    <col min="14341" max="14341" width="18" style="13" bestFit="1" customWidth="1"/>
    <col min="14342" max="14342" width="18" style="13" customWidth="1"/>
    <col min="14343" max="14343" width="17.42578125" style="13" customWidth="1"/>
    <col min="14344" max="14344" width="17.5703125" style="13" bestFit="1" customWidth="1"/>
    <col min="14345" max="14345" width="19.42578125" style="13" customWidth="1"/>
    <col min="14346" max="14346" width="15.85546875" style="13" customWidth="1"/>
    <col min="14347" max="14347" width="17.85546875" style="13" customWidth="1"/>
    <col min="14348" max="14348" width="22.140625" style="13" customWidth="1"/>
    <col min="14349" max="14349" width="15.42578125" style="13" bestFit="1" customWidth="1"/>
    <col min="14350" max="14350" width="18.42578125" style="13" customWidth="1"/>
    <col min="14351" max="14595" width="9.140625" style="13"/>
    <col min="14596" max="14596" width="5.42578125" style="13" customWidth="1"/>
    <col min="14597" max="14597" width="18" style="13" bestFit="1" customWidth="1"/>
    <col min="14598" max="14598" width="18" style="13" customWidth="1"/>
    <col min="14599" max="14599" width="17.42578125" style="13" customWidth="1"/>
    <col min="14600" max="14600" width="17.5703125" style="13" bestFit="1" customWidth="1"/>
    <col min="14601" max="14601" width="19.42578125" style="13" customWidth="1"/>
    <col min="14602" max="14602" width="15.85546875" style="13" customWidth="1"/>
    <col min="14603" max="14603" width="17.85546875" style="13" customWidth="1"/>
    <col min="14604" max="14604" width="22.140625" style="13" customWidth="1"/>
    <col min="14605" max="14605" width="15.42578125" style="13" bestFit="1" customWidth="1"/>
    <col min="14606" max="14606" width="18.42578125" style="13" customWidth="1"/>
    <col min="14607" max="14851" width="9.140625" style="13"/>
    <col min="14852" max="14852" width="5.42578125" style="13" customWidth="1"/>
    <col min="14853" max="14853" width="18" style="13" bestFit="1" customWidth="1"/>
    <col min="14854" max="14854" width="18" style="13" customWidth="1"/>
    <col min="14855" max="14855" width="17.42578125" style="13" customWidth="1"/>
    <col min="14856" max="14856" width="17.5703125" style="13" bestFit="1" customWidth="1"/>
    <col min="14857" max="14857" width="19.42578125" style="13" customWidth="1"/>
    <col min="14858" max="14858" width="15.85546875" style="13" customWidth="1"/>
    <col min="14859" max="14859" width="17.85546875" style="13" customWidth="1"/>
    <col min="14860" max="14860" width="22.140625" style="13" customWidth="1"/>
    <col min="14861" max="14861" width="15.42578125" style="13" bestFit="1" customWidth="1"/>
    <col min="14862" max="14862" width="18.42578125" style="13" customWidth="1"/>
    <col min="14863" max="15107" width="9.140625" style="13"/>
    <col min="15108" max="15108" width="5.42578125" style="13" customWidth="1"/>
    <col min="15109" max="15109" width="18" style="13" bestFit="1" customWidth="1"/>
    <col min="15110" max="15110" width="18" style="13" customWidth="1"/>
    <col min="15111" max="15111" width="17.42578125" style="13" customWidth="1"/>
    <col min="15112" max="15112" width="17.5703125" style="13" bestFit="1" customWidth="1"/>
    <col min="15113" max="15113" width="19.42578125" style="13" customWidth="1"/>
    <col min="15114" max="15114" width="15.85546875" style="13" customWidth="1"/>
    <col min="15115" max="15115" width="17.85546875" style="13" customWidth="1"/>
    <col min="15116" max="15116" width="22.140625" style="13" customWidth="1"/>
    <col min="15117" max="15117" width="15.42578125" style="13" bestFit="1" customWidth="1"/>
    <col min="15118" max="15118" width="18.42578125" style="13" customWidth="1"/>
    <col min="15119" max="15363" width="9.140625" style="13"/>
    <col min="15364" max="15364" width="5.42578125" style="13" customWidth="1"/>
    <col min="15365" max="15365" width="18" style="13" bestFit="1" customWidth="1"/>
    <col min="15366" max="15366" width="18" style="13" customWidth="1"/>
    <col min="15367" max="15367" width="17.42578125" style="13" customWidth="1"/>
    <col min="15368" max="15368" width="17.5703125" style="13" bestFit="1" customWidth="1"/>
    <col min="15369" max="15369" width="19.42578125" style="13" customWidth="1"/>
    <col min="15370" max="15370" width="15.85546875" style="13" customWidth="1"/>
    <col min="15371" max="15371" width="17.85546875" style="13" customWidth="1"/>
    <col min="15372" max="15372" width="22.140625" style="13" customWidth="1"/>
    <col min="15373" max="15373" width="15.42578125" style="13" bestFit="1" customWidth="1"/>
    <col min="15374" max="15374" width="18.42578125" style="13" customWidth="1"/>
    <col min="15375" max="15619" width="9.140625" style="13"/>
    <col min="15620" max="15620" width="5.42578125" style="13" customWidth="1"/>
    <col min="15621" max="15621" width="18" style="13" bestFit="1" customWidth="1"/>
    <col min="15622" max="15622" width="18" style="13" customWidth="1"/>
    <col min="15623" max="15623" width="17.42578125" style="13" customWidth="1"/>
    <col min="15624" max="15624" width="17.5703125" style="13" bestFit="1" customWidth="1"/>
    <col min="15625" max="15625" width="19.42578125" style="13" customWidth="1"/>
    <col min="15626" max="15626" width="15.85546875" style="13" customWidth="1"/>
    <col min="15627" max="15627" width="17.85546875" style="13" customWidth="1"/>
    <col min="15628" max="15628" width="22.140625" style="13" customWidth="1"/>
    <col min="15629" max="15629" width="15.42578125" style="13" bestFit="1" customWidth="1"/>
    <col min="15630" max="15630" width="18.42578125" style="13" customWidth="1"/>
    <col min="15631" max="15875" width="9.140625" style="13"/>
    <col min="15876" max="15876" width="5.42578125" style="13" customWidth="1"/>
    <col min="15877" max="15877" width="18" style="13" bestFit="1" customWidth="1"/>
    <col min="15878" max="15878" width="18" style="13" customWidth="1"/>
    <col min="15879" max="15879" width="17.42578125" style="13" customWidth="1"/>
    <col min="15880" max="15880" width="17.5703125" style="13" bestFit="1" customWidth="1"/>
    <col min="15881" max="15881" width="19.42578125" style="13" customWidth="1"/>
    <col min="15882" max="15882" width="15.85546875" style="13" customWidth="1"/>
    <col min="15883" max="15883" width="17.85546875" style="13" customWidth="1"/>
    <col min="15884" max="15884" width="22.140625" style="13" customWidth="1"/>
    <col min="15885" max="15885" width="15.42578125" style="13" bestFit="1" customWidth="1"/>
    <col min="15886" max="15886" width="18.42578125" style="13" customWidth="1"/>
    <col min="15887" max="16131" width="9.140625" style="13"/>
    <col min="16132" max="16132" width="5.42578125" style="13" customWidth="1"/>
    <col min="16133" max="16133" width="18" style="13" bestFit="1" customWidth="1"/>
    <col min="16134" max="16134" width="18" style="13" customWidth="1"/>
    <col min="16135" max="16135" width="17.42578125" style="13" customWidth="1"/>
    <col min="16136" max="16136" width="17.5703125" style="13" bestFit="1" customWidth="1"/>
    <col min="16137" max="16137" width="19.42578125" style="13" customWidth="1"/>
    <col min="16138" max="16138" width="15.85546875" style="13" customWidth="1"/>
    <col min="16139" max="16139" width="17.85546875" style="13" customWidth="1"/>
    <col min="16140" max="16140" width="22.140625" style="13" customWidth="1"/>
    <col min="16141" max="16141" width="15.42578125" style="13" bestFit="1" customWidth="1"/>
    <col min="16142" max="16142" width="18.42578125" style="13" customWidth="1"/>
    <col min="16143" max="16384" width="9.140625" style="13"/>
  </cols>
  <sheetData>
    <row r="1" spans="1:13" x14ac:dyDescent="0.25">
      <c r="M1" s="9" t="s">
        <v>670</v>
      </c>
    </row>
    <row r="2" spans="1:13" ht="20.25" x14ac:dyDescent="0.3">
      <c r="B2" s="772" t="s">
        <v>689</v>
      </c>
      <c r="C2" s="772"/>
      <c r="D2" s="772"/>
      <c r="E2" s="772"/>
      <c r="F2" s="772"/>
      <c r="G2" s="772"/>
      <c r="H2" s="772"/>
      <c r="I2" s="772"/>
      <c r="J2" s="772"/>
      <c r="K2" s="772"/>
      <c r="L2" s="772"/>
      <c r="M2" s="772"/>
    </row>
    <row r="3" spans="1:13" ht="6.75" customHeight="1" x14ac:dyDescent="0.3">
      <c r="B3" s="315"/>
      <c r="C3" s="303"/>
      <c r="D3" s="303"/>
      <c r="E3" s="303"/>
      <c r="F3" s="303"/>
      <c r="G3" s="303"/>
      <c r="H3" s="303"/>
      <c r="I3" s="303"/>
      <c r="J3" s="303"/>
      <c r="K3" s="303"/>
      <c r="L3" s="303"/>
      <c r="M3" s="303"/>
    </row>
    <row r="4" spans="1:13" ht="7.5" customHeight="1" x14ac:dyDescent="0.3">
      <c r="B4" s="314" t="s">
        <v>682</v>
      </c>
      <c r="C4" s="303"/>
      <c r="D4" s="303"/>
      <c r="E4" s="303"/>
      <c r="F4" s="303"/>
      <c r="G4" s="303"/>
      <c r="H4" s="303"/>
      <c r="I4" s="303"/>
      <c r="J4" s="303"/>
      <c r="K4" s="303"/>
      <c r="L4" s="303"/>
      <c r="M4" s="303"/>
    </row>
    <row r="5" spans="1:13" ht="4.5" customHeight="1" x14ac:dyDescent="0.25">
      <c r="B5" s="304" t="s">
        <v>679</v>
      </c>
      <c r="C5" s="8"/>
      <c r="D5" s="8"/>
      <c r="E5" s="8"/>
      <c r="F5" s="8"/>
      <c r="G5" s="8"/>
      <c r="H5" s="8"/>
      <c r="I5" s="8"/>
      <c r="J5" s="8"/>
      <c r="K5" s="8"/>
      <c r="L5" s="8"/>
      <c r="M5" s="9"/>
    </row>
    <row r="6" spans="1:13" ht="16.5" thickBot="1" x14ac:dyDescent="0.3">
      <c r="B6" s="792" t="s">
        <v>256</v>
      </c>
      <c r="C6" s="792"/>
      <c r="D6" s="792"/>
      <c r="E6" s="792"/>
      <c r="F6" s="792"/>
      <c r="G6" s="792"/>
      <c r="H6" s="792"/>
      <c r="I6" s="792"/>
      <c r="J6" s="792"/>
      <c r="K6" s="792"/>
      <c r="L6" s="792"/>
      <c r="M6" s="792"/>
    </row>
    <row r="7" spans="1:13" ht="20.25" customHeight="1" thickBot="1" x14ac:dyDescent="0.3">
      <c r="A7" s="79"/>
      <c r="B7" s="788" t="s">
        <v>251</v>
      </c>
      <c r="C7" s="782" t="s">
        <v>229</v>
      </c>
      <c r="D7" s="783"/>
      <c r="E7" s="783"/>
      <c r="F7" s="784"/>
      <c r="G7" s="782" t="s">
        <v>252</v>
      </c>
      <c r="H7" s="784"/>
      <c r="I7" s="789" t="s">
        <v>762</v>
      </c>
      <c r="J7" s="789"/>
      <c r="K7" s="789"/>
      <c r="L7" s="789"/>
      <c r="M7" s="790"/>
    </row>
    <row r="8" spans="1:13" s="55" customFormat="1" ht="18" customHeight="1" thickBot="1" x14ac:dyDescent="0.25">
      <c r="A8" s="78"/>
      <c r="B8" s="788"/>
      <c r="C8" s="785"/>
      <c r="D8" s="786"/>
      <c r="E8" s="786"/>
      <c r="F8" s="787"/>
      <c r="G8" s="785"/>
      <c r="H8" s="787"/>
      <c r="I8" s="742" t="s">
        <v>255</v>
      </c>
      <c r="J8" s="791"/>
      <c r="K8" s="742" t="s">
        <v>680</v>
      </c>
      <c r="L8" s="791"/>
      <c r="M8" s="743"/>
    </row>
    <row r="9" spans="1:13" s="55" customFormat="1" ht="79.5" thickBot="1" x14ac:dyDescent="0.25">
      <c r="A9" s="78"/>
      <c r="B9" s="786"/>
      <c r="C9" s="256" t="s">
        <v>677</v>
      </c>
      <c r="D9" s="259" t="s">
        <v>678</v>
      </c>
      <c r="E9" s="257" t="s">
        <v>241</v>
      </c>
      <c r="F9" s="226" t="s">
        <v>676</v>
      </c>
      <c r="G9" s="228" t="s">
        <v>253</v>
      </c>
      <c r="H9" s="257" t="s">
        <v>254</v>
      </c>
      <c r="I9" s="258" t="s">
        <v>230</v>
      </c>
      <c r="J9" s="259" t="s">
        <v>242</v>
      </c>
      <c r="K9" s="225" t="s">
        <v>226</v>
      </c>
      <c r="L9" s="260" t="s">
        <v>242</v>
      </c>
      <c r="M9" s="226" t="s">
        <v>681</v>
      </c>
    </row>
    <row r="10" spans="1:13" s="55" customFormat="1" x14ac:dyDescent="0.2">
      <c r="A10" s="78"/>
      <c r="B10" s="780">
        <v>2018</v>
      </c>
      <c r="C10" s="793" t="s">
        <v>768</v>
      </c>
      <c r="D10" s="802" t="s">
        <v>769</v>
      </c>
      <c r="E10" s="793"/>
      <c r="F10" s="802"/>
      <c r="G10" s="799" t="s">
        <v>682</v>
      </c>
      <c r="H10" s="799">
        <v>1267354</v>
      </c>
      <c r="I10" s="796"/>
      <c r="J10" s="799"/>
      <c r="K10" s="137"/>
      <c r="L10" s="116"/>
      <c r="M10" s="401"/>
    </row>
    <row r="11" spans="1:13" s="55" customFormat="1" x14ac:dyDescent="0.2">
      <c r="A11" s="78"/>
      <c r="B11" s="781"/>
      <c r="C11" s="794"/>
      <c r="D11" s="803"/>
      <c r="E11" s="794"/>
      <c r="F11" s="803"/>
      <c r="G11" s="800"/>
      <c r="H11" s="800"/>
      <c r="I11" s="797"/>
      <c r="J11" s="800"/>
      <c r="K11" s="123"/>
      <c r="L11" s="119"/>
      <c r="M11" s="118"/>
    </row>
    <row r="12" spans="1:13" s="55" customFormat="1" ht="16.5" thickBot="1" x14ac:dyDescent="0.25">
      <c r="A12" s="78"/>
      <c r="B12" s="781"/>
      <c r="C12" s="795"/>
      <c r="D12" s="804"/>
      <c r="E12" s="795"/>
      <c r="F12" s="804"/>
      <c r="G12" s="801"/>
      <c r="H12" s="801"/>
      <c r="I12" s="798"/>
      <c r="J12" s="801"/>
      <c r="K12" s="122"/>
      <c r="L12" s="117">
        <v>2943143</v>
      </c>
      <c r="M12" s="402" t="s">
        <v>763</v>
      </c>
    </row>
    <row r="13" spans="1:13" x14ac:dyDescent="0.25">
      <c r="A13" s="79"/>
      <c r="B13" s="780">
        <v>2019</v>
      </c>
      <c r="C13" s="793" t="s">
        <v>765</v>
      </c>
      <c r="D13" s="802" t="s">
        <v>766</v>
      </c>
      <c r="E13" s="793"/>
      <c r="F13" s="802"/>
      <c r="G13" s="799" t="s">
        <v>682</v>
      </c>
      <c r="H13" s="799">
        <v>3198766.34</v>
      </c>
      <c r="I13" s="796"/>
      <c r="J13" s="799"/>
      <c r="K13" s="127"/>
      <c r="L13" s="128"/>
      <c r="M13" s="126"/>
    </row>
    <row r="14" spans="1:13" x14ac:dyDescent="0.25">
      <c r="A14" s="79"/>
      <c r="B14" s="781"/>
      <c r="C14" s="794"/>
      <c r="D14" s="803"/>
      <c r="E14" s="794"/>
      <c r="F14" s="803"/>
      <c r="G14" s="800"/>
      <c r="H14" s="800"/>
      <c r="I14" s="797"/>
      <c r="J14" s="800"/>
      <c r="K14" s="123"/>
      <c r="L14" s="119"/>
      <c r="M14" s="118"/>
    </row>
    <row r="15" spans="1:13" ht="16.5" thickBot="1" x14ac:dyDescent="0.3">
      <c r="A15" s="79"/>
      <c r="B15" s="781"/>
      <c r="C15" s="795"/>
      <c r="D15" s="804"/>
      <c r="E15" s="795"/>
      <c r="F15" s="804"/>
      <c r="G15" s="801"/>
      <c r="H15" s="801"/>
      <c r="I15" s="798"/>
      <c r="J15" s="801"/>
      <c r="K15" s="136"/>
      <c r="L15" s="120">
        <v>3198766</v>
      </c>
      <c r="M15" s="402" t="s">
        <v>763</v>
      </c>
    </row>
    <row r="16" spans="1:13" x14ac:dyDescent="0.25">
      <c r="A16" s="79"/>
      <c r="B16" s="780">
        <v>2020</v>
      </c>
      <c r="C16" s="793" t="s">
        <v>764</v>
      </c>
      <c r="D16" s="816" t="s">
        <v>767</v>
      </c>
      <c r="E16" s="793"/>
      <c r="F16" s="802"/>
      <c r="G16" s="799" t="s">
        <v>682</v>
      </c>
      <c r="H16" s="799">
        <v>35660953</v>
      </c>
      <c r="I16" s="796"/>
      <c r="J16" s="799"/>
      <c r="K16" s="122"/>
      <c r="L16" s="117"/>
      <c r="M16" s="121"/>
    </row>
    <row r="17" spans="1:14" x14ac:dyDescent="0.25">
      <c r="A17" s="79"/>
      <c r="B17" s="781"/>
      <c r="C17" s="794"/>
      <c r="D17" s="803"/>
      <c r="E17" s="794"/>
      <c r="F17" s="803"/>
      <c r="G17" s="800"/>
      <c r="H17" s="800"/>
      <c r="I17" s="797"/>
      <c r="J17" s="800"/>
      <c r="K17" s="123"/>
      <c r="L17" s="119"/>
      <c r="M17" s="118"/>
    </row>
    <row r="18" spans="1:14" ht="16.5" thickBot="1" x14ac:dyDescent="0.3">
      <c r="A18" s="79"/>
      <c r="B18" s="805"/>
      <c r="C18" s="795"/>
      <c r="D18" s="804"/>
      <c r="E18" s="795"/>
      <c r="F18" s="804"/>
      <c r="G18" s="801"/>
      <c r="H18" s="801"/>
      <c r="I18" s="798"/>
      <c r="J18" s="801"/>
      <c r="K18" s="124"/>
      <c r="L18" s="125">
        <v>35998934</v>
      </c>
      <c r="M18" s="402" t="s">
        <v>763</v>
      </c>
    </row>
    <row r="19" spans="1:14" x14ac:dyDescent="0.25">
      <c r="A19" s="79"/>
      <c r="B19" s="780">
        <v>2021</v>
      </c>
      <c r="C19" s="807" t="s">
        <v>811</v>
      </c>
      <c r="D19" s="802"/>
      <c r="E19" s="793"/>
      <c r="F19" s="802"/>
      <c r="G19" s="799" t="s">
        <v>810</v>
      </c>
      <c r="H19" s="799">
        <v>18666000</v>
      </c>
      <c r="I19" s="796"/>
      <c r="J19" s="799"/>
      <c r="K19" s="122"/>
      <c r="L19" s="117"/>
      <c r="M19" s="121" t="s">
        <v>819</v>
      </c>
    </row>
    <row r="20" spans="1:14" x14ac:dyDescent="0.25">
      <c r="A20" s="79"/>
      <c r="B20" s="781"/>
      <c r="C20" s="808"/>
      <c r="D20" s="803"/>
      <c r="E20" s="794"/>
      <c r="F20" s="803"/>
      <c r="G20" s="800"/>
      <c r="H20" s="800"/>
      <c r="I20" s="797"/>
      <c r="J20" s="800"/>
      <c r="K20" s="123"/>
      <c r="L20" s="119"/>
      <c r="M20" s="118" t="s">
        <v>812</v>
      </c>
    </row>
    <row r="21" spans="1:14" ht="49.5" customHeight="1" thickBot="1" x14ac:dyDescent="0.3">
      <c r="A21" s="79"/>
      <c r="B21" s="805"/>
      <c r="C21" s="809"/>
      <c r="D21" s="804"/>
      <c r="E21" s="795"/>
      <c r="F21" s="804"/>
      <c r="G21" s="801"/>
      <c r="H21" s="801"/>
      <c r="I21" s="798"/>
      <c r="J21" s="801"/>
      <c r="K21" s="124"/>
      <c r="L21" s="125">
        <v>18666000</v>
      </c>
      <c r="M21" s="402" t="s">
        <v>813</v>
      </c>
    </row>
    <row r="22" spans="1:14" x14ac:dyDescent="0.25">
      <c r="A22" s="79"/>
      <c r="B22" s="780">
        <v>2022</v>
      </c>
      <c r="C22" s="793"/>
      <c r="D22" s="802"/>
      <c r="E22" s="793"/>
      <c r="F22" s="802"/>
      <c r="G22" s="799" t="s">
        <v>810</v>
      </c>
      <c r="H22" s="810">
        <v>287331.31</v>
      </c>
      <c r="I22" s="813"/>
      <c r="J22" s="810"/>
      <c r="K22" s="438"/>
      <c r="L22" s="439"/>
      <c r="M22" s="440"/>
    </row>
    <row r="23" spans="1:14" ht="16.5" thickBot="1" x14ac:dyDescent="0.3">
      <c r="A23" s="79"/>
      <c r="B23" s="781"/>
      <c r="C23" s="794"/>
      <c r="D23" s="803"/>
      <c r="E23" s="794"/>
      <c r="F23" s="803"/>
      <c r="G23" s="800"/>
      <c r="H23" s="811"/>
      <c r="I23" s="814"/>
      <c r="J23" s="811"/>
      <c r="K23" s="441"/>
      <c r="L23" s="442">
        <v>287331.31</v>
      </c>
      <c r="M23" s="443"/>
    </row>
    <row r="24" spans="1:14" ht="16.5" thickBot="1" x14ac:dyDescent="0.3">
      <c r="A24" s="79"/>
      <c r="B24" s="805"/>
      <c r="C24" s="795"/>
      <c r="D24" s="804"/>
      <c r="E24" s="795"/>
      <c r="F24" s="804"/>
      <c r="G24" s="801"/>
      <c r="H24" s="812"/>
      <c r="I24" s="815"/>
      <c r="J24" s="812"/>
      <c r="K24" s="444"/>
      <c r="L24" s="442"/>
      <c r="M24" s="445" t="s">
        <v>814</v>
      </c>
    </row>
    <row r="25" spans="1:14" ht="16.5" customHeight="1" x14ac:dyDescent="0.25">
      <c r="A25" s="16"/>
      <c r="B25" s="825" t="s">
        <v>770</v>
      </c>
      <c r="C25" s="825"/>
      <c r="D25" s="825"/>
      <c r="E25" s="825"/>
      <c r="F25" s="825"/>
      <c r="G25" s="825"/>
      <c r="H25" s="825"/>
      <c r="I25" s="825"/>
      <c r="J25" s="825"/>
      <c r="K25" s="825"/>
      <c r="L25" s="825"/>
      <c r="M25" s="825"/>
    </row>
    <row r="26" spans="1:14" ht="16.5" customHeight="1" x14ac:dyDescent="0.25">
      <c r="A26" s="16"/>
      <c r="B26" s="313"/>
      <c r="C26" s="313"/>
      <c r="D26" s="313"/>
      <c r="E26" s="313"/>
      <c r="F26" s="313"/>
      <c r="G26" s="313"/>
      <c r="H26" s="313"/>
      <c r="I26" s="313"/>
      <c r="J26" s="313"/>
      <c r="K26" s="313"/>
      <c r="L26" s="313"/>
      <c r="M26" s="313"/>
    </row>
    <row r="27" spans="1:14" hidden="1" x14ac:dyDescent="0.25">
      <c r="B27" s="826"/>
      <c r="C27" s="826"/>
      <c r="D27" s="826"/>
      <c r="E27" s="826"/>
      <c r="F27" s="826"/>
      <c r="G27" s="826"/>
      <c r="H27" s="826"/>
      <c r="I27" s="826"/>
      <c r="J27" s="826"/>
      <c r="K27" s="826"/>
      <c r="L27" s="23"/>
    </row>
    <row r="28" spans="1:14" ht="16.5" thickBot="1" x14ac:dyDescent="0.3">
      <c r="B28" s="792" t="s">
        <v>674</v>
      </c>
      <c r="C28" s="792"/>
      <c r="D28" s="792"/>
      <c r="E28" s="792"/>
      <c r="F28" s="792"/>
      <c r="G28" s="792"/>
      <c r="H28" s="792"/>
      <c r="I28" s="792"/>
      <c r="J28" s="792"/>
      <c r="K28" s="147"/>
      <c r="L28" s="147"/>
      <c r="M28" s="16"/>
    </row>
    <row r="29" spans="1:14" s="55" customFormat="1" ht="15.75" customHeight="1" x14ac:dyDescent="0.2">
      <c r="B29" s="748" t="s">
        <v>246</v>
      </c>
      <c r="C29" s="782" t="s">
        <v>243</v>
      </c>
      <c r="D29" s="784"/>
      <c r="E29" s="783" t="s">
        <v>231</v>
      </c>
      <c r="F29" s="783"/>
      <c r="G29" s="783"/>
      <c r="H29" s="783"/>
      <c r="I29" s="783"/>
      <c r="J29" s="784"/>
      <c r="K29" s="148"/>
      <c r="L29" s="148"/>
      <c r="M29" s="91"/>
      <c r="N29" s="91"/>
    </row>
    <row r="30" spans="1:14" s="55" customFormat="1" ht="8.25" customHeight="1" thickBot="1" x14ac:dyDescent="0.25">
      <c r="B30" s="806"/>
      <c r="C30" s="785"/>
      <c r="D30" s="787"/>
      <c r="E30" s="786"/>
      <c r="F30" s="786"/>
      <c r="G30" s="786"/>
      <c r="H30" s="786"/>
      <c r="I30" s="786"/>
      <c r="J30" s="787"/>
      <c r="K30" s="148"/>
      <c r="M30" s="312"/>
      <c r="N30" s="91"/>
    </row>
    <row r="31" spans="1:14" s="55" customFormat="1" ht="27" customHeight="1" thickBot="1" x14ac:dyDescent="0.25">
      <c r="B31" s="749"/>
      <c r="C31" s="256" t="s">
        <v>196</v>
      </c>
      <c r="D31" s="261" t="s">
        <v>201</v>
      </c>
      <c r="E31" s="235" t="s">
        <v>244</v>
      </c>
      <c r="F31" s="824" t="s">
        <v>245</v>
      </c>
      <c r="G31" s="789"/>
      <c r="H31" s="789"/>
      <c r="I31" s="789"/>
      <c r="J31" s="790"/>
      <c r="K31" s="148"/>
      <c r="M31" s="91"/>
      <c r="N31" s="91"/>
    </row>
    <row r="32" spans="1:14" s="55" customFormat="1" x14ac:dyDescent="0.2">
      <c r="B32" s="780" t="s">
        <v>228</v>
      </c>
      <c r="C32" s="300"/>
      <c r="D32" s="138"/>
      <c r="E32" s="149"/>
      <c r="F32" s="820"/>
      <c r="G32" s="821"/>
      <c r="H32" s="821"/>
      <c r="I32" s="821"/>
      <c r="J32" s="822"/>
      <c r="K32" s="148"/>
      <c r="M32" s="91"/>
    </row>
    <row r="33" spans="2:13" s="55" customFormat="1" x14ac:dyDescent="0.2">
      <c r="B33" s="823"/>
      <c r="C33" s="301"/>
      <c r="D33" s="139"/>
      <c r="E33" s="150"/>
      <c r="F33" s="817"/>
      <c r="G33" s="818"/>
      <c r="H33" s="818"/>
      <c r="I33" s="818"/>
      <c r="J33" s="819"/>
      <c r="K33" s="148"/>
      <c r="L33" s="148"/>
      <c r="M33" s="91"/>
    </row>
    <row r="34" spans="2:13" s="55" customFormat="1" x14ac:dyDescent="0.2">
      <c r="B34" s="823"/>
      <c r="C34" s="301"/>
      <c r="D34" s="140"/>
      <c r="E34" s="150"/>
      <c r="F34" s="817"/>
      <c r="G34" s="818"/>
      <c r="H34" s="818"/>
      <c r="I34" s="818"/>
      <c r="J34" s="819"/>
      <c r="K34" s="148"/>
      <c r="L34" s="148"/>
      <c r="M34" s="91"/>
    </row>
    <row r="35" spans="2:13" s="55" customFormat="1" ht="16.5" thickBot="1" x14ac:dyDescent="0.25">
      <c r="B35" s="823"/>
      <c r="C35" s="306"/>
      <c r="D35" s="307"/>
      <c r="E35" s="151"/>
      <c r="F35" s="817"/>
      <c r="G35" s="818"/>
      <c r="H35" s="818"/>
      <c r="I35" s="818"/>
      <c r="J35" s="819"/>
      <c r="K35" s="148"/>
      <c r="L35" s="148"/>
      <c r="M35" s="91"/>
    </row>
    <row r="36" spans="2:13" s="55" customFormat="1" ht="16.5" thickBot="1" x14ac:dyDescent="0.25">
      <c r="B36" s="805"/>
      <c r="C36" s="305"/>
      <c r="D36" s="305" t="s">
        <v>232</v>
      </c>
      <c r="E36" s="308"/>
      <c r="F36" s="309"/>
      <c r="G36" s="309"/>
      <c r="H36" s="309"/>
      <c r="I36" s="310"/>
      <c r="J36" s="311"/>
      <c r="K36" s="148"/>
      <c r="L36" s="148"/>
      <c r="M36" s="91"/>
    </row>
    <row r="37" spans="2:13" s="55" customFormat="1" x14ac:dyDescent="0.2">
      <c r="B37" s="780" t="s">
        <v>247</v>
      </c>
      <c r="C37" s="300"/>
      <c r="D37" s="138"/>
      <c r="E37" s="149"/>
      <c r="F37" s="820"/>
      <c r="G37" s="821"/>
      <c r="H37" s="821"/>
      <c r="I37" s="821"/>
      <c r="J37" s="822"/>
      <c r="K37" s="148"/>
      <c r="L37" s="148"/>
      <c r="M37" s="91"/>
    </row>
    <row r="38" spans="2:13" s="55" customFormat="1" x14ac:dyDescent="0.2">
      <c r="B38" s="823"/>
      <c r="C38" s="301">
        <v>7565600</v>
      </c>
      <c r="D38" s="417" t="s">
        <v>817</v>
      </c>
      <c r="E38" s="418"/>
      <c r="F38" s="817" t="s">
        <v>816</v>
      </c>
      <c r="G38" s="818"/>
      <c r="H38" s="818"/>
      <c r="I38" s="818"/>
      <c r="J38" s="819"/>
      <c r="K38" s="148"/>
      <c r="L38" s="148"/>
      <c r="M38" s="91"/>
    </row>
    <row r="39" spans="2:13" s="55" customFormat="1" x14ac:dyDescent="0.2">
      <c r="B39" s="823"/>
      <c r="C39" s="301"/>
      <c r="D39" s="140"/>
      <c r="E39" s="150"/>
      <c r="F39" s="817"/>
      <c r="G39" s="818"/>
      <c r="H39" s="818"/>
      <c r="I39" s="818"/>
      <c r="J39" s="819"/>
      <c r="K39" s="148"/>
      <c r="L39" s="148"/>
      <c r="M39" s="91"/>
    </row>
    <row r="40" spans="2:13" s="55" customFormat="1" ht="16.5" thickBot="1" x14ac:dyDescent="0.25">
      <c r="B40" s="823"/>
      <c r="C40" s="306"/>
      <c r="D40" s="307"/>
      <c r="E40" s="151"/>
      <c r="F40" s="817"/>
      <c r="G40" s="818"/>
      <c r="H40" s="818"/>
      <c r="I40" s="818"/>
      <c r="J40" s="819"/>
      <c r="K40" s="148"/>
      <c r="L40" s="148"/>
      <c r="M40" s="91"/>
    </row>
    <row r="41" spans="2:13" s="55" customFormat="1" ht="16.5" thickBot="1" x14ac:dyDescent="0.25">
      <c r="B41" s="805"/>
      <c r="C41" s="305"/>
      <c r="D41" s="305" t="s">
        <v>232</v>
      </c>
      <c r="E41" s="308"/>
      <c r="F41" s="309"/>
      <c r="G41" s="309"/>
      <c r="H41" s="309"/>
      <c r="I41" s="310"/>
      <c r="J41" s="311"/>
      <c r="K41" s="148"/>
      <c r="L41" s="148"/>
      <c r="M41" s="91"/>
    </row>
    <row r="42" spans="2:13" s="55" customFormat="1" x14ac:dyDescent="0.2">
      <c r="B42" s="780" t="s">
        <v>248</v>
      </c>
      <c r="C42" s="300"/>
      <c r="D42" s="138"/>
      <c r="E42" s="149"/>
      <c r="F42" s="820"/>
      <c r="G42" s="821"/>
      <c r="H42" s="821"/>
      <c r="I42" s="821"/>
      <c r="J42" s="822"/>
      <c r="K42" s="148"/>
      <c r="L42" s="148"/>
      <c r="M42" s="91"/>
    </row>
    <row r="43" spans="2:13" s="55" customFormat="1" x14ac:dyDescent="0.2">
      <c r="B43" s="823"/>
      <c r="C43" s="301"/>
      <c r="D43" s="139"/>
      <c r="E43" s="150"/>
      <c r="F43" s="817"/>
      <c r="G43" s="818"/>
      <c r="H43" s="818"/>
      <c r="I43" s="818"/>
      <c r="J43" s="819"/>
      <c r="K43" s="148"/>
      <c r="L43" s="148"/>
      <c r="M43" s="91"/>
    </row>
    <row r="44" spans="2:13" s="55" customFormat="1" x14ac:dyDescent="0.2">
      <c r="B44" s="823"/>
      <c r="C44" s="301"/>
      <c r="D44" s="140"/>
      <c r="E44" s="150"/>
      <c r="F44" s="817"/>
      <c r="G44" s="818"/>
      <c r="H44" s="818"/>
      <c r="I44" s="818"/>
      <c r="J44" s="819"/>
      <c r="K44" s="148"/>
      <c r="L44" s="148"/>
      <c r="M44" s="91"/>
    </row>
    <row r="45" spans="2:13" s="55" customFormat="1" ht="16.5" thickBot="1" x14ac:dyDescent="0.25">
      <c r="B45" s="823"/>
      <c r="C45" s="306"/>
      <c r="D45" s="307"/>
      <c r="E45" s="151"/>
      <c r="F45" s="817"/>
      <c r="G45" s="818"/>
      <c r="H45" s="818"/>
      <c r="I45" s="818"/>
      <c r="J45" s="819"/>
      <c r="K45" s="148"/>
      <c r="L45" s="148"/>
      <c r="M45" s="91"/>
    </row>
    <row r="46" spans="2:13" s="55" customFormat="1" ht="16.5" thickBot="1" x14ac:dyDescent="0.25">
      <c r="B46" s="805"/>
      <c r="C46" s="305"/>
      <c r="D46" s="305" t="s">
        <v>232</v>
      </c>
      <c r="E46" s="308"/>
      <c r="F46" s="309"/>
      <c r="G46" s="309"/>
      <c r="H46" s="309"/>
      <c r="I46" s="310"/>
      <c r="J46" s="311"/>
      <c r="K46" s="148"/>
      <c r="L46" s="148"/>
      <c r="M46" s="91"/>
    </row>
    <row r="47" spans="2:13" s="55" customFormat="1" x14ac:dyDescent="0.2">
      <c r="B47" s="780" t="s">
        <v>249</v>
      </c>
      <c r="C47" s="300"/>
      <c r="D47" s="138"/>
      <c r="E47" s="149"/>
      <c r="F47" s="820"/>
      <c r="G47" s="821"/>
      <c r="H47" s="821"/>
      <c r="I47" s="821"/>
      <c r="J47" s="822"/>
      <c r="K47" s="148"/>
      <c r="L47" s="148"/>
      <c r="M47" s="91"/>
    </row>
    <row r="48" spans="2:13" s="55" customFormat="1" x14ac:dyDescent="0.2">
      <c r="B48" s="823"/>
      <c r="C48" s="301"/>
      <c r="D48" s="139"/>
      <c r="E48" s="150"/>
      <c r="F48" s="817"/>
      <c r="G48" s="818"/>
      <c r="H48" s="818"/>
      <c r="I48" s="818"/>
      <c r="J48" s="819"/>
      <c r="K48" s="148"/>
      <c r="L48" s="148"/>
      <c r="M48" s="91"/>
    </row>
    <row r="49" spans="2:13" s="55" customFormat="1" x14ac:dyDescent="0.2">
      <c r="B49" s="823"/>
      <c r="C49" s="301"/>
      <c r="D49" s="140"/>
      <c r="E49" s="150"/>
      <c r="F49" s="817"/>
      <c r="G49" s="818"/>
      <c r="H49" s="818"/>
      <c r="I49" s="818"/>
      <c r="J49" s="819"/>
      <c r="K49" s="148"/>
      <c r="L49" s="148"/>
      <c r="M49" s="91"/>
    </row>
    <row r="50" spans="2:13" s="55" customFormat="1" ht="16.5" thickBot="1" x14ac:dyDescent="0.25">
      <c r="B50" s="823"/>
      <c r="C50" s="306"/>
      <c r="D50" s="307"/>
      <c r="E50" s="151"/>
      <c r="F50" s="817"/>
      <c r="G50" s="818"/>
      <c r="H50" s="818"/>
      <c r="I50" s="818"/>
      <c r="J50" s="819"/>
      <c r="K50" s="148"/>
      <c r="L50" s="148"/>
      <c r="M50" s="91"/>
    </row>
    <row r="51" spans="2:13" s="55" customFormat="1" ht="16.5" thickBot="1" x14ac:dyDescent="0.25">
      <c r="B51" s="805"/>
      <c r="C51" s="305"/>
      <c r="D51" s="305" t="s">
        <v>232</v>
      </c>
      <c r="E51" s="308"/>
      <c r="F51" s="309"/>
      <c r="G51" s="309"/>
      <c r="H51" s="309"/>
      <c r="I51" s="310"/>
      <c r="J51" s="311"/>
      <c r="K51" s="148"/>
      <c r="L51" s="148"/>
      <c r="M51" s="91"/>
    </row>
    <row r="52" spans="2:13" s="55" customFormat="1" x14ac:dyDescent="0.2">
      <c r="B52" s="780" t="s">
        <v>250</v>
      </c>
      <c r="C52" s="300"/>
      <c r="D52" s="138"/>
      <c r="E52" s="149"/>
      <c r="F52" s="820"/>
      <c r="G52" s="821"/>
      <c r="H52" s="821"/>
      <c r="I52" s="821"/>
      <c r="J52" s="822"/>
      <c r="K52" s="148"/>
      <c r="L52" s="148"/>
      <c r="M52" s="91"/>
    </row>
    <row r="53" spans="2:13" s="55" customFormat="1" x14ac:dyDescent="0.2">
      <c r="B53" s="823"/>
      <c r="C53" s="301"/>
      <c r="D53" s="139"/>
      <c r="E53" s="150"/>
      <c r="F53" s="817"/>
      <c r="G53" s="818"/>
      <c r="H53" s="818"/>
      <c r="I53" s="818"/>
      <c r="J53" s="819"/>
      <c r="K53" s="148"/>
      <c r="L53" s="148"/>
      <c r="M53" s="91"/>
    </row>
    <row r="54" spans="2:13" s="55" customFormat="1" x14ac:dyDescent="0.2">
      <c r="B54" s="823"/>
      <c r="C54" s="301"/>
      <c r="D54" s="140"/>
      <c r="E54" s="150"/>
      <c r="F54" s="817"/>
      <c r="G54" s="818"/>
      <c r="H54" s="818"/>
      <c r="I54" s="818"/>
      <c r="J54" s="819"/>
      <c r="K54" s="148"/>
      <c r="L54" s="148"/>
      <c r="M54" s="91"/>
    </row>
    <row r="55" spans="2:13" s="55" customFormat="1" ht="16.5" thickBot="1" x14ac:dyDescent="0.25">
      <c r="B55" s="823"/>
      <c r="C55" s="306"/>
      <c r="D55" s="307"/>
      <c r="E55" s="151"/>
      <c r="F55" s="817"/>
      <c r="G55" s="818"/>
      <c r="H55" s="818"/>
      <c r="I55" s="818"/>
      <c r="J55" s="819"/>
      <c r="K55" s="148"/>
      <c r="L55" s="148"/>
      <c r="M55" s="91"/>
    </row>
    <row r="56" spans="2:13" s="55" customFormat="1" ht="16.5" thickBot="1" x14ac:dyDescent="0.25">
      <c r="B56" s="805"/>
      <c r="C56" s="305"/>
      <c r="D56" s="305" t="s">
        <v>232</v>
      </c>
      <c r="E56" s="308"/>
      <c r="F56" s="309"/>
      <c r="G56" s="309"/>
      <c r="H56" s="309"/>
      <c r="I56" s="310"/>
      <c r="J56" s="311"/>
      <c r="K56" s="148"/>
      <c r="L56" s="148"/>
      <c r="M56" s="91"/>
    </row>
    <row r="57" spans="2:13" x14ac:dyDescent="0.25">
      <c r="I57" s="16"/>
      <c r="J57" s="16"/>
    </row>
    <row r="58" spans="2:13" x14ac:dyDescent="0.25">
      <c r="B58" s="13" t="s">
        <v>757</v>
      </c>
    </row>
    <row r="60" spans="2:13" x14ac:dyDescent="0.25">
      <c r="B60" s="1"/>
    </row>
  </sheetData>
  <mergeCells count="85">
    <mergeCell ref="F54:J54"/>
    <mergeCell ref="B25:M25"/>
    <mergeCell ref="F40:J40"/>
    <mergeCell ref="F42:J42"/>
    <mergeCell ref="F43:J43"/>
    <mergeCell ref="F44:J44"/>
    <mergeCell ref="F45:J45"/>
    <mergeCell ref="B42:B46"/>
    <mergeCell ref="B47:B51"/>
    <mergeCell ref="B27:K27"/>
    <mergeCell ref="B37:B41"/>
    <mergeCell ref="F35:J35"/>
    <mergeCell ref="F37:J37"/>
    <mergeCell ref="F38:J38"/>
    <mergeCell ref="F39:J39"/>
    <mergeCell ref="J13:J15"/>
    <mergeCell ref="J16:J18"/>
    <mergeCell ref="J19:J21"/>
    <mergeCell ref="J22:J24"/>
    <mergeCell ref="I13:I15"/>
    <mergeCell ref="I16:I18"/>
    <mergeCell ref="F55:J55"/>
    <mergeCell ref="B28:J28"/>
    <mergeCell ref="F47:J47"/>
    <mergeCell ref="F48:J48"/>
    <mergeCell ref="F49:J49"/>
    <mergeCell ref="F50:J50"/>
    <mergeCell ref="F52:J52"/>
    <mergeCell ref="B52:B56"/>
    <mergeCell ref="F31:J31"/>
    <mergeCell ref="E29:J30"/>
    <mergeCell ref="F32:J32"/>
    <mergeCell ref="F34:J34"/>
    <mergeCell ref="C29:D30"/>
    <mergeCell ref="B32:B36"/>
    <mergeCell ref="F33:J33"/>
    <mergeCell ref="F53:J53"/>
    <mergeCell ref="D13:D15"/>
    <mergeCell ref="D16:D18"/>
    <mergeCell ref="G10:G12"/>
    <mergeCell ref="G13:G15"/>
    <mergeCell ref="G16:G18"/>
    <mergeCell ref="E13:E15"/>
    <mergeCell ref="E16:E18"/>
    <mergeCell ref="H13:H15"/>
    <mergeCell ref="H16:H18"/>
    <mergeCell ref="F10:F12"/>
    <mergeCell ref="F13:F15"/>
    <mergeCell ref="F16:F18"/>
    <mergeCell ref="E19:E21"/>
    <mergeCell ref="E22:E24"/>
    <mergeCell ref="I19:I21"/>
    <mergeCell ref="D19:D21"/>
    <mergeCell ref="G19:G21"/>
    <mergeCell ref="H19:H21"/>
    <mergeCell ref="H22:H24"/>
    <mergeCell ref="G22:G24"/>
    <mergeCell ref="I22:I24"/>
    <mergeCell ref="D22:D24"/>
    <mergeCell ref="F19:F21"/>
    <mergeCell ref="F22:F24"/>
    <mergeCell ref="B22:B24"/>
    <mergeCell ref="B29:B31"/>
    <mergeCell ref="C13:C15"/>
    <mergeCell ref="C16:C18"/>
    <mergeCell ref="C19:C21"/>
    <mergeCell ref="C22:C24"/>
    <mergeCell ref="B19:B21"/>
    <mergeCell ref="B13:B15"/>
    <mergeCell ref="B16:B18"/>
    <mergeCell ref="B2:M2"/>
    <mergeCell ref="B10:B12"/>
    <mergeCell ref="C7:F8"/>
    <mergeCell ref="B7:B9"/>
    <mergeCell ref="I7:M7"/>
    <mergeCell ref="K8:M8"/>
    <mergeCell ref="B6:M6"/>
    <mergeCell ref="C10:C12"/>
    <mergeCell ref="G7:H8"/>
    <mergeCell ref="I8:J8"/>
    <mergeCell ref="E10:E12"/>
    <mergeCell ref="I10:I12"/>
    <mergeCell ref="J10:J12"/>
    <mergeCell ref="H10:H12"/>
    <mergeCell ref="D10:D12"/>
  </mergeCells>
  <dataValidations count="1">
    <dataValidation type="list" allowBlank="1" showInputMessage="1" showErrorMessage="1" sqref="G10:G24">
      <formula1>$B$3:$B$5</formula1>
    </dataValidation>
  </dataValidations>
  <pageMargins left="0.19685039370078741" right="0.11811023622047245" top="0.15748031496062992" bottom="0.15748031496062992" header="0.31496062992125984" footer="0.31496062992125984"/>
  <pageSetup scale="6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6</vt:i4>
      </vt:variant>
    </vt:vector>
  </HeadingPairs>
  <TitlesOfParts>
    <vt:vector size="20" baseType="lpstr">
      <vt:lpstr>Биланс успеха</vt:lpstr>
      <vt:lpstr>Биланс стања</vt:lpstr>
      <vt:lpstr>Извештај о новчаним токовима</vt:lpstr>
      <vt:lpstr>Трошкови запослених</vt:lpstr>
      <vt:lpstr>Динамика запослених</vt:lpstr>
      <vt:lpstr>Запослени (МИН-МАХ)</vt:lpstr>
      <vt:lpstr>Приходи из буџета</vt:lpstr>
      <vt:lpstr>Ср. за посебне намене</vt:lpstr>
      <vt:lpstr>Добит </vt:lpstr>
      <vt:lpstr>Кредити </vt:lpstr>
      <vt:lpstr>Готовина</vt:lpstr>
      <vt:lpstr>Извештај о инвестицијама</vt:lpstr>
      <vt:lpstr>Пот, обавезе и суд. спорови</vt:lpstr>
      <vt:lpstr>Sheet1</vt:lpstr>
      <vt:lpstr>'Биланс стања'!Print_Area</vt:lpstr>
      <vt:lpstr>Готовина!Print_Area</vt:lpstr>
      <vt:lpstr>'Динамика запослених'!Print_Area</vt:lpstr>
      <vt:lpstr>'Извештај о новчаним токовима'!Print_Area</vt:lpstr>
      <vt:lpstr>'Ср. за посебне намене'!Print_Area</vt:lpstr>
      <vt:lpstr>'Трошкови запослених'!Print_Area</vt:lpstr>
    </vt:vector>
  </TitlesOfParts>
  <Company>Trezor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Centrala</dc:creator>
  <cp:lastModifiedBy>Windows User</cp:lastModifiedBy>
  <cp:lastPrinted>2024-02-01T13:18:32Z</cp:lastPrinted>
  <dcterms:created xsi:type="dcterms:W3CDTF">2013-03-12T08:27:17Z</dcterms:created>
  <dcterms:modified xsi:type="dcterms:W3CDTF">2024-02-01T13:18:51Z</dcterms:modified>
</cp:coreProperties>
</file>