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\Desktop\III Kvartal 2023\"/>
    </mc:Choice>
  </mc:AlternateContent>
  <bookViews>
    <workbookView xWindow="0" yWindow="0" windowWidth="28800" windowHeight="12180" tabRatio="905" firstSheet="3" activeTab="5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  <sheet name="Sheet1" sheetId="32" r:id="rId14"/>
  </sheets>
  <definedNames>
    <definedName name="_xlnm.Print_Area" localSheetId="1">'Биланс стања'!$A$1:$I$145</definedName>
    <definedName name="_xlnm.Print_Area" localSheetId="10">Готовина!$A$1:$I$66</definedName>
    <definedName name="_xlnm.Print_Area" localSheetId="4">'Динамика запослених'!$B$1:$L$32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9" l="1"/>
  <c r="J10" i="19"/>
  <c r="J11" i="19"/>
  <c r="J12" i="19"/>
  <c r="J13" i="19"/>
  <c r="J8" i="19"/>
  <c r="I9" i="19"/>
  <c r="I10" i="19"/>
  <c r="I11" i="19"/>
  <c r="I12" i="19"/>
  <c r="I13" i="19"/>
  <c r="I8" i="19"/>
  <c r="E19" i="31" l="1"/>
  <c r="E20" i="31" l="1"/>
  <c r="H27" i="22" l="1"/>
  <c r="H28" i="22"/>
  <c r="H24" i="20" l="1"/>
  <c r="G9" i="22" l="1"/>
  <c r="G14" i="10" l="1"/>
  <c r="E30" i="20"/>
  <c r="E24" i="20"/>
  <c r="D24" i="26"/>
  <c r="J24" i="26"/>
  <c r="G24" i="26"/>
  <c r="F124" i="27" l="1"/>
  <c r="G124" i="27"/>
  <c r="F89" i="27"/>
  <c r="E62" i="27"/>
  <c r="F26" i="28" l="1"/>
  <c r="D47" i="28"/>
  <c r="D39" i="28"/>
  <c r="E39" i="28"/>
  <c r="F39" i="28"/>
  <c r="E26" i="28"/>
  <c r="E37" i="28" s="1"/>
  <c r="E32" i="28"/>
  <c r="F32" i="28"/>
  <c r="F37" i="28" l="1"/>
  <c r="G42" i="29"/>
  <c r="G49" i="29" s="1"/>
  <c r="G36" i="29"/>
  <c r="G25" i="29"/>
  <c r="G22" i="29" s="1"/>
  <c r="G56" i="29" s="1"/>
  <c r="G14" i="29"/>
  <c r="G11" i="29"/>
  <c r="G9" i="29" s="1"/>
  <c r="G54" i="29" s="1"/>
  <c r="G58" i="29" l="1"/>
  <c r="G62" i="29" s="1"/>
  <c r="G71" i="29" s="1"/>
  <c r="G34" i="29"/>
  <c r="F42" i="29" l="1"/>
  <c r="F36" i="29"/>
  <c r="F49" i="29" s="1"/>
  <c r="F25" i="29"/>
  <c r="F22" i="29" s="1"/>
  <c r="F56" i="29" s="1"/>
  <c r="F14" i="29"/>
  <c r="F11" i="29"/>
  <c r="F9" i="29"/>
  <c r="F54" i="29" s="1"/>
  <c r="F58" i="29" s="1"/>
  <c r="F62" i="29" s="1"/>
  <c r="F71" i="29" s="1"/>
  <c r="F34" i="29" l="1"/>
  <c r="G135" i="27" l="1"/>
  <c r="G134" i="27"/>
  <c r="G132" i="27" s="1"/>
  <c r="G108" i="27" l="1"/>
  <c r="G104" i="27" l="1"/>
  <c r="G94" i="27"/>
  <c r="G89" i="27"/>
  <c r="G77" i="27" s="1"/>
  <c r="G59" i="27"/>
  <c r="G20" i="27"/>
  <c r="I30" i="27" l="1"/>
  <c r="H16" i="23" l="1"/>
  <c r="H23" i="23" s="1"/>
  <c r="H24" i="23" l="1"/>
  <c r="H25" i="23"/>
  <c r="H22" i="23"/>
  <c r="F47" i="28" l="1"/>
  <c r="F57" i="28" s="1"/>
  <c r="I14" i="10" l="1"/>
  <c r="F7" i="20" l="1"/>
  <c r="F9" i="22" l="1"/>
  <c r="F14" i="28"/>
  <c r="F59" i="28" s="1"/>
  <c r="F9" i="28"/>
  <c r="F58" i="28" s="1"/>
  <c r="G114" i="27"/>
  <c r="G99" i="27"/>
  <c r="G92" i="27" s="1"/>
  <c r="G57" i="27"/>
  <c r="G43" i="27"/>
  <c r="I28" i="27"/>
  <c r="G18" i="27"/>
  <c r="G41" i="27" l="1"/>
  <c r="F60" i="28"/>
  <c r="F65" i="28" s="1"/>
  <c r="G9" i="27"/>
  <c r="G74" i="27" s="1"/>
  <c r="F23" i="28"/>
  <c r="C20" i="31" l="1"/>
  <c r="C10" i="31"/>
  <c r="H30" i="20" l="1"/>
  <c r="E10" i="19" l="1"/>
  <c r="F50" i="27" l="1"/>
  <c r="E47" i="28" l="1"/>
  <c r="E57" i="28" s="1"/>
  <c r="G30" i="20" l="1"/>
  <c r="F30" i="20"/>
  <c r="E14" i="28"/>
  <c r="E85" i="27" l="1"/>
  <c r="E43" i="27"/>
  <c r="D9" i="22"/>
  <c r="E9" i="22" l="1"/>
  <c r="E9" i="28"/>
  <c r="E58" i="28" s="1"/>
  <c r="E23" i="28" l="1"/>
  <c r="E57" i="27" l="1"/>
  <c r="E28" i="27"/>
  <c r="F132" i="27"/>
  <c r="F114" i="27"/>
  <c r="F99" i="27"/>
  <c r="F94" i="27"/>
  <c r="F85" i="27"/>
  <c r="F77" i="27"/>
  <c r="F57" i="27"/>
  <c r="F41" i="27"/>
  <c r="F28" i="27"/>
  <c r="F18" i="27"/>
  <c r="F92" i="27" l="1"/>
  <c r="F9" i="27"/>
  <c r="F74" i="27" s="1"/>
  <c r="F111" i="27"/>
  <c r="F141" i="27" s="1"/>
  <c r="E13" i="19" l="1"/>
  <c r="D56" i="28" l="1"/>
  <c r="D32" i="28"/>
  <c r="D26" i="28"/>
  <c r="D14" i="28"/>
  <c r="D9" i="28"/>
  <c r="E132" i="27"/>
  <c r="E124" i="27"/>
  <c r="E114" i="27"/>
  <c r="E99" i="27"/>
  <c r="E94" i="27"/>
  <c r="E89" i="27"/>
  <c r="E77" i="27" s="1"/>
  <c r="E50" i="27"/>
  <c r="E41" i="27" s="1"/>
  <c r="E18" i="27"/>
  <c r="E25" i="29"/>
  <c r="E22" i="29" s="1"/>
  <c r="E56" i="29" s="1"/>
  <c r="E36" i="29"/>
  <c r="E48" i="29" s="1"/>
  <c r="E14" i="29"/>
  <c r="D59" i="28" l="1"/>
  <c r="E111" i="27"/>
  <c r="E141" i="27" s="1"/>
  <c r="E9" i="29"/>
  <c r="E54" i="29" s="1"/>
  <c r="E58" i="29" s="1"/>
  <c r="E62" i="29" s="1"/>
  <c r="E71" i="29" s="1"/>
  <c r="D23" i="28"/>
  <c r="D58" i="28"/>
  <c r="D60" i="28" s="1"/>
  <c r="D37" i="28"/>
  <c r="E92" i="27"/>
  <c r="E9" i="27"/>
  <c r="E74" i="27" s="1"/>
  <c r="D65" i="28" l="1"/>
  <c r="I12" i="29"/>
  <c r="I11" i="29"/>
  <c r="H37" i="22" l="1"/>
  <c r="H36" i="22"/>
  <c r="H35" i="22"/>
  <c r="H34" i="22"/>
  <c r="H33" i="22"/>
  <c r="H32" i="22"/>
  <c r="H31" i="22"/>
  <c r="H30" i="22"/>
  <c r="H29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I10" i="29"/>
  <c r="I9" i="29"/>
  <c r="I81" i="29"/>
  <c r="I80" i="29"/>
  <c r="I79" i="29"/>
  <c r="I78" i="29"/>
  <c r="I77" i="29"/>
  <c r="I76" i="29"/>
  <c r="I75" i="29"/>
  <c r="I74" i="29"/>
  <c r="I73" i="29"/>
  <c r="I70" i="29"/>
  <c r="I69" i="29"/>
  <c r="I66" i="29"/>
  <c r="I65" i="29"/>
  <c r="I64" i="29"/>
  <c r="I61" i="29"/>
  <c r="I60" i="29"/>
  <c r="I59" i="29"/>
  <c r="I57" i="29"/>
  <c r="I56" i="29"/>
  <c r="I55" i="29"/>
  <c r="I54" i="29"/>
  <c r="I53" i="29"/>
  <c r="I52" i="29"/>
  <c r="I51" i="29"/>
  <c r="I48" i="29"/>
  <c r="I45" i="29"/>
  <c r="I44" i="29"/>
  <c r="I43" i="29"/>
  <c r="I42" i="29"/>
  <c r="I41" i="29"/>
  <c r="I37" i="29"/>
  <c r="I36" i="29"/>
  <c r="I35" i="29"/>
  <c r="I33" i="29"/>
  <c r="I32" i="29"/>
  <c r="I31" i="29"/>
  <c r="I29" i="29"/>
  <c r="I28" i="29"/>
  <c r="I27" i="29"/>
  <c r="I26" i="29"/>
  <c r="I25" i="29"/>
  <c r="I24" i="29"/>
  <c r="I23" i="29"/>
  <c r="I22" i="29"/>
  <c r="I20" i="29"/>
  <c r="I17" i="29"/>
  <c r="I16" i="29"/>
  <c r="I15" i="29"/>
  <c r="I14" i="29"/>
  <c r="I13" i="29"/>
  <c r="I16" i="10"/>
  <c r="I15" i="10"/>
  <c r="I13" i="10"/>
  <c r="I12" i="10"/>
  <c r="I11" i="10"/>
  <c r="I10" i="10"/>
  <c r="H65" i="28" l="1"/>
  <c r="H66" i="28"/>
  <c r="H64" i="28"/>
  <c r="H63" i="28"/>
  <c r="H62" i="28"/>
  <c r="H61" i="28"/>
  <c r="H60" i="28"/>
  <c r="H59" i="28"/>
  <c r="H58" i="28"/>
  <c r="H57" i="28"/>
  <c r="H55" i="28"/>
  <c r="H54" i="28"/>
  <c r="H53" i="28"/>
  <c r="H52" i="28"/>
  <c r="H51" i="28"/>
  <c r="H50" i="28"/>
  <c r="H48" i="28"/>
  <c r="H47" i="28"/>
  <c r="H46" i="28"/>
  <c r="H44" i="28"/>
  <c r="H43" i="28"/>
  <c r="H42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I143" i="27"/>
  <c r="I142" i="27"/>
  <c r="I140" i="27"/>
  <c r="I139" i="27"/>
  <c r="I137" i="27"/>
  <c r="I136" i="27"/>
  <c r="I135" i="27"/>
  <c r="I133" i="27"/>
  <c r="I131" i="27"/>
  <c r="I130" i="27"/>
  <c r="I129" i="27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6" i="27"/>
  <c r="I65" i="27"/>
  <c r="I64" i="27"/>
  <c r="I63" i="27"/>
  <c r="I62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27" i="27"/>
  <c r="I26" i="27"/>
  <c r="I25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  <c r="E59" i="28"/>
  <c r="E60" i="28" s="1"/>
  <c r="E65" i="28" s="1"/>
  <c r="I132" i="27"/>
  <c r="I134" i="27"/>
  <c r="G111" i="27"/>
  <c r="I111" i="27" s="1"/>
  <c r="G141" i="27" l="1"/>
  <c r="I141" i="27" s="1"/>
</calcChain>
</file>

<file path=xl/sharedStrings.xml><?xml version="1.0" encoding="utf-8"?>
<sst xmlns="http://schemas.openxmlformats.org/spreadsheetml/2006/main" count="1263" uniqueCount="869">
  <si>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</si>
  <si>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</si>
  <si>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</si>
  <si>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</si>
  <si>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</si>
  <si>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</si>
  <si>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</si>
  <si>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</si>
  <si>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</si>
  <si>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</si>
  <si>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</si>
  <si>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</si>
  <si>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</si>
  <si>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</si>
  <si>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</si>
  <si>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</si>
  <si>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</si>
  <si>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</si>
  <si>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</si>
  <si>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</si>
  <si>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</si>
  <si>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</si>
  <si>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</si>
  <si>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</si>
  <si>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</si>
  <si>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</si>
  <si>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</si>
  <si>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</si>
  <si>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</si>
  <si>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</si>
  <si>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</si>
  <si>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</si>
  <si>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</si>
  <si>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</si>
  <si>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</si>
  <si>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</si>
  <si>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</si>
  <si>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</si>
  <si>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</si>
  <si>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</si>
  <si>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</si>
  <si>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</si>
  <si>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</si>
  <si>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</si>
  <si>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</si>
  <si>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</si>
  <si>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</si>
  <si>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</si>
  <si>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</si>
  <si>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</si>
  <si>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</si>
  <si>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</si>
  <si>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</si>
  <si>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</si>
  <si>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</si>
  <si>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</si>
  <si>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</si>
  <si>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</si>
  <si>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</si>
  <si>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</si>
  <si>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</si>
  <si>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</si>
  <si>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</si>
  <si>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</si>
  <si>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</si>
  <si>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</si>
  <si>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</si>
  <si>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</si>
  <si>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</si>
  <si>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</si>
  <si>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</si>
  <si>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</si>
  <si>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</si>
  <si>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</si>
  <si>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</si>
  <si>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</si>
  <si>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</si>
  <si>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</si>
  <si>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</si>
  <si>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</si>
  <si>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</si>
  <si>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</si>
  <si>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</si>
  <si>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</si>
  <si>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</si>
  <si>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</si>
  <si>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</si>
  <si>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</si>
  <si>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</si>
  <si>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</si>
  <si>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</si>
  <si>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</si>
  <si>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</si>
  <si>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</si>
  <si>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</si>
  <si>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</si>
  <si>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</si>
  <si>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</si>
  <si>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</si>
  <si>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</si>
  <si>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</si>
  <si>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</si>
  <si>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</si>
  <si>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</si>
  <si>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</si>
  <si>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</si>
  <si>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</si>
  <si>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</si>
  <si>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</si>
  <si>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</si>
  <si>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</si>
  <si>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</si>
  <si>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</si>
  <si>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</si>
  <si>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</si>
  <si>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</si>
  <si>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</si>
  <si>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</si>
  <si>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</si>
  <si>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</si>
  <si>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</si>
  <si>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</si>
  <si>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</si>
  <si>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</si>
  <si>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</si>
  <si>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</si>
  <si>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</si>
  <si>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</si>
  <si>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</si>
  <si>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</si>
  <si>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</si>
  <si>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</si>
  <si>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</si>
  <si>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</si>
  <si>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</si>
  <si>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</si>
  <si>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</si>
  <si>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</si>
  <si>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</si>
  <si>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</si>
  <si>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</si>
  <si>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</si>
  <si>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</si>
  <si>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</si>
  <si>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</si>
  <si>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</si>
  <si>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</si>
  <si>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</si>
  <si>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</si>
  <si>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</si>
  <si>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</si>
  <si>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</si>
  <si>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</si>
  <si>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</si>
  <si>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</si>
  <si>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</si>
  <si>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</si>
  <si>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</si>
  <si>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</si>
  <si>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</si>
  <si>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</si>
  <si>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</si>
  <si>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</si>
  <si>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</si>
  <si>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</si>
  <si>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</si>
  <si>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</si>
  <si>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</si>
  <si>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</si>
  <si>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</si>
  <si>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</si>
  <si>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</si>
  <si>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</si>
  <si>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</si>
  <si>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</si>
  <si>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</si>
  <si>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</si>
  <si>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</si>
  <si>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</si>
  <si>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</si>
  <si>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</si>
  <si>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</si>
  <si>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</si>
  <si>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</si>
  <si>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</si>
  <si>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</si>
  <si>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</si>
  <si>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</si>
  <si>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</si>
  <si>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</si>
  <si>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</si>
  <si>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</si>
  <si>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</si>
  <si>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</si>
  <si>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</si>
  <si>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</si>
  <si>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</si>
  <si>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</si>
  <si>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</si>
  <si>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</si>
  <si>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</si>
  <si>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</si>
  <si>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</si>
  <si>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</si>
  <si>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</si>
  <si>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</si>
  <si>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</si>
  <si>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</si>
  <si>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</si>
  <si>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</si>
  <si>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</si>
  <si>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</si>
  <si>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</si>
  <si>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</si>
  <si>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</si>
  <si>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</si>
  <si>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</si>
  <si>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</si>
  <si>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</si>
  <si>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</si>
  <si>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</si>
  <si>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</si>
  <si>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</si>
  <si>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</si>
  <si>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</si>
  <si>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</si>
  <si>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</si>
  <si>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</si>
  <si>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Н (текућа)</t>
  </si>
  <si>
    <t>Правни основ</t>
  </si>
  <si>
    <t xml:space="preserve">% добити </t>
  </si>
  <si>
    <t>Основ уплате</t>
  </si>
  <si>
    <t xml:space="preserve"> = Укупно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</si>
  <si>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</si>
  <si>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</si>
  <si>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</si>
  <si>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</si>
  <si>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</si>
  <si>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</si>
  <si>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</si>
  <si>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</si>
  <si>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</si>
  <si>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</si>
  <si>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</si>
  <si>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</si>
  <si>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</si>
  <si>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Година уплате</t>
  </si>
  <si>
    <t>Н - 1</t>
  </si>
  <si>
    <t>Н - 2</t>
  </si>
  <si>
    <t>Н - 3</t>
  </si>
  <si>
    <t>Н - 4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</si>
  <si>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</si>
  <si>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</si>
  <si>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</si>
  <si>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</si>
  <si>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</si>
  <si>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</si>
  <si>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</si>
  <si>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</si>
  <si>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</si>
  <si>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</si>
  <si>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</si>
  <si>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</si>
  <si>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</si>
  <si>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</si>
  <si>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</si>
  <si>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</si>
  <si>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</si>
  <si>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</si>
  <si>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</si>
  <si>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</si>
  <si>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</si>
  <si>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</si>
  <si>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</si>
  <si>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</si>
  <si>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</si>
  <si>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</si>
  <si>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</si>
  <si>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</si>
  <si>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</si>
  <si>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</si>
  <si>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</si>
  <si>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</si>
  <si>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</si>
  <si>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</si>
  <si>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</si>
  <si>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</si>
  <si>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</si>
  <si>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</si>
  <si>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</si>
  <si>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</si>
  <si>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</si>
  <si>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</si>
  <si>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</si>
  <si>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</si>
  <si>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</si>
  <si>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</si>
  <si>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</si>
  <si>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</si>
  <si>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</si>
  <si>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</si>
  <si>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</si>
  <si>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</si>
  <si>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</si>
  <si>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</si>
  <si>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</si>
  <si>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</si>
  <si>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</si>
  <si>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</si>
  <si>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</si>
  <si>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</si>
  <si>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</si>
  <si>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</si>
  <si>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</si>
  <si>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</si>
  <si>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</si>
  <si>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</si>
  <si>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</si>
  <si>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</si>
  <si>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</si>
  <si>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</si>
  <si>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</si>
  <si>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</si>
  <si>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</si>
  <si>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</si>
  <si>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</si>
  <si>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</si>
  <si>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</si>
  <si>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</si>
  <si>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</si>
  <si>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</si>
  <si>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</si>
  <si>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</si>
  <si>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</si>
  <si>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</si>
  <si>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</si>
  <si>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</si>
  <si>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</si>
  <si>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</si>
  <si>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</si>
  <si>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</si>
  <si>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</si>
  <si>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</si>
  <si>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</si>
  <si>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</si>
  <si>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</si>
  <si>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</si>
  <si>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</si>
  <si>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</si>
  <si>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</si>
  <si>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</si>
  <si>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</si>
  <si>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</si>
  <si>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</si>
  <si>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</si>
  <si>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</si>
  <si>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</si>
  <si>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</si>
  <si>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</si>
  <si>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</si>
  <si>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</si>
  <si>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</si>
  <si>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</si>
  <si>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</si>
  <si>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</si>
  <si>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</si>
  <si>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</si>
  <si>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</si>
  <si>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</si>
  <si>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</si>
  <si>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</si>
  <si>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</si>
  <si>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</si>
  <si>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</si>
  <si>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</si>
  <si>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</si>
  <si>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</si>
  <si>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</si>
  <si>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</si>
  <si>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</si>
  <si>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</si>
  <si>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</si>
  <si>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</si>
  <si>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</si>
  <si>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</si>
  <si>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</si>
  <si>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</si>
  <si>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</si>
  <si>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</si>
  <si>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</si>
  <si>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</si>
  <si>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</si>
  <si>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</si>
  <si>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</si>
  <si>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</si>
  <si>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</si>
  <si>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</si>
  <si>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</si>
  <si>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</si>
  <si>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</si>
  <si>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</si>
  <si>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</si>
  <si>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</si>
  <si>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</si>
  <si>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</si>
  <si>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</si>
  <si>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</si>
  <si>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</si>
  <si>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</si>
  <si>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</si>
  <si>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</si>
  <si>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</si>
  <si>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</si>
  <si>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</si>
  <si>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</si>
  <si>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</si>
  <si>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</si>
  <si>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</si>
  <si>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</si>
  <si>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</si>
  <si>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</si>
  <si>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</si>
  <si>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</si>
  <si>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</si>
  <si>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</si>
  <si>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</si>
  <si>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</si>
  <si>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</si>
  <si>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</si>
  <si>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</si>
  <si>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</si>
  <si>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</si>
  <si>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</si>
  <si>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</si>
  <si>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</si>
  <si>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</si>
  <si>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</si>
  <si>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</si>
  <si>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</si>
  <si>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</si>
  <si>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</si>
  <si>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</si>
  <si>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</si>
  <si>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</si>
  <si>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</si>
  <si>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</si>
  <si>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</si>
  <si>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</si>
  <si>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</si>
  <si>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</si>
  <si>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</si>
  <si>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</si>
  <si>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</si>
  <si>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</si>
  <si>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</si>
  <si>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</si>
  <si>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</si>
  <si>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</si>
  <si>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</si>
  <si>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</si>
  <si>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</si>
  <si>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</si>
  <si>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</si>
  <si>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</si>
  <si>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</si>
  <si>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</si>
  <si>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</si>
  <si>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</si>
  <si>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</si>
  <si>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</si>
  <si>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</si>
  <si>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</si>
  <si>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</si>
  <si>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</si>
  <si>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</si>
  <si>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</si>
  <si>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</si>
  <si>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</si>
  <si>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</si>
  <si>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</si>
  <si>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</si>
  <si>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</si>
  <si>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</si>
  <si>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</si>
  <si>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</si>
  <si>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</si>
  <si>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</si>
  <si>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</si>
  <si>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</si>
  <si>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</si>
  <si>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</si>
  <si>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</si>
  <si>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</si>
  <si>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</si>
  <si>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</si>
  <si>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</si>
  <si>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</si>
  <si>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</si>
  <si>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</si>
  <si>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</si>
  <si>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</si>
  <si>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</si>
  <si>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</si>
  <si>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</si>
  <si>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</si>
  <si>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</si>
  <si>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</si>
  <si>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</si>
  <si>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</si>
  <si>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</si>
  <si>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</si>
  <si>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</si>
  <si>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</si>
  <si>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</si>
  <si>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</si>
  <si>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</si>
  <si>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</si>
  <si>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</si>
  <si>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</si>
  <si>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</si>
  <si>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</si>
  <si>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</si>
  <si>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</si>
  <si>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</si>
  <si>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</si>
  <si>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</si>
  <si>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</si>
  <si>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</si>
  <si>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</si>
  <si>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</si>
  <si>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</si>
  <si>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</si>
  <si>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</si>
  <si>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</si>
  <si>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</si>
  <si>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</si>
  <si>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</si>
  <si>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</si>
  <si>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</si>
  <si>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</si>
  <si>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</si>
  <si>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</si>
  <si>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</si>
  <si>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</si>
  <si>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</si>
  <si>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</si>
  <si>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</si>
  <si>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</si>
  <si>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</si>
  <si>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</si>
  <si>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</si>
  <si>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</si>
  <si>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</si>
  <si>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</si>
  <si>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</si>
  <si>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</si>
  <si>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</si>
  <si>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</si>
  <si>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</si>
  <si>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</si>
  <si>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</si>
  <si>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</si>
  <si>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</si>
  <si>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</si>
  <si>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</si>
  <si>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</si>
  <si>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</si>
  <si>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</si>
  <si>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</si>
  <si>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</si>
  <si>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 xml:space="preserve">** Број запослених последњег дана извештајног периода 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</si>
  <si>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</si>
  <si>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</si>
  <si>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</si>
  <si>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</si>
  <si>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</si>
  <si>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</si>
  <si>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</si>
  <si>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</si>
  <si>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</si>
  <si>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</si>
  <si>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</si>
  <si>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</si>
  <si>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</si>
  <si>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</si>
  <si>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</si>
  <si>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</si>
  <si>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</si>
  <si>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</si>
  <si>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</si>
  <si>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</si>
  <si>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</si>
  <si>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</si>
  <si>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</si>
  <si>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</si>
  <si>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</si>
  <si>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</si>
  <si>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</si>
  <si>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</si>
  <si>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</si>
  <si>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</si>
  <si>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</si>
  <si>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</si>
  <si>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</si>
  <si>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</si>
  <si>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</si>
  <si>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</si>
  <si>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</si>
  <si>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</si>
  <si>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</si>
  <si>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</si>
  <si>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</si>
  <si>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</si>
  <si>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</si>
  <si>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</si>
  <si>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</si>
  <si>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</si>
  <si>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</si>
  <si>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</si>
  <si>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</si>
  <si>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</si>
  <si>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</si>
  <si>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</si>
  <si>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</si>
  <si>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</si>
  <si>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</si>
  <si>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</si>
  <si>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</si>
  <si>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</si>
  <si>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</si>
  <si>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</si>
  <si>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</si>
  <si>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</si>
  <si>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</si>
  <si>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</si>
  <si>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</si>
  <si>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</si>
  <si>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</si>
  <si>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</si>
  <si>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</si>
  <si>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</si>
  <si>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</si>
  <si>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</si>
  <si>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</si>
  <si>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</si>
  <si>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</si>
  <si>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</si>
  <si>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</si>
  <si>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</si>
  <si>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</si>
  <si>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</si>
  <si>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</si>
  <si>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</si>
  <si>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</si>
  <si>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</si>
  <si>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</si>
  <si>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</si>
  <si>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</si>
  <si>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</si>
  <si>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</si>
  <si>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</si>
  <si>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</si>
  <si>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</si>
  <si>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</si>
  <si>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</si>
  <si>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</si>
  <si>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</si>
  <si>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</si>
  <si>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</si>
  <si>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</si>
  <si>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</si>
  <si>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на дан 30.06.20__</t>
  </si>
  <si>
    <t>на дан 30.09.20__</t>
  </si>
  <si>
    <t>на дан 31.12.20__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</si>
  <si>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</si>
  <si>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</si>
  <si>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</si>
  <si>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</si>
  <si>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</si>
  <si>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</si>
  <si>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</si>
  <si>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</si>
  <si>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</si>
  <si>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</si>
  <si>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</si>
  <si>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</si>
  <si>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</si>
  <si>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</si>
  <si>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</si>
  <si>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</si>
  <si>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</si>
  <si>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</si>
  <si>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</si>
  <si>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</si>
  <si>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</si>
  <si>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</si>
  <si>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</si>
  <si>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</si>
  <si>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</si>
  <si>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</si>
  <si>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</si>
  <si>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</si>
  <si>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</si>
  <si>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</si>
  <si>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</si>
  <si>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</si>
  <si>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</si>
  <si>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</si>
  <si>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</si>
  <si>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</si>
  <si>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</si>
  <si>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</si>
  <si>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</si>
  <si>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</si>
  <si>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</si>
  <si>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</si>
  <si>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</si>
  <si>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</si>
  <si>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</si>
  <si>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</si>
  <si>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Реализација 
01.01-31.12.2021.      Претходна година</t>
  </si>
  <si>
    <t>План за
01.01-31.12.2022.             Текућа година</t>
  </si>
  <si>
    <t>План за
01.01-31.12.2021.             Претходна  година</t>
  </si>
  <si>
    <t>на дан 30.06.20_</t>
  </si>
  <si>
    <t>OTP LEASING Srbija</t>
  </si>
  <si>
    <t>INTESA LEASING DOO</t>
  </si>
  <si>
    <t>EUR</t>
  </si>
  <si>
    <t>RSD</t>
  </si>
  <si>
    <t>KFW BANKA</t>
  </si>
  <si>
    <t>Autočistilica</t>
  </si>
  <si>
    <t>cisterna</t>
  </si>
  <si>
    <t>teretno vozilo IVECO</t>
  </si>
  <si>
    <t>za likvidnost</t>
  </si>
  <si>
    <t>25.000.000</t>
  </si>
  <si>
    <t>DA</t>
  </si>
  <si>
    <t>5 god.</t>
  </si>
  <si>
    <t>3 god.</t>
  </si>
  <si>
    <t>ТЕКУЋИ РАЧУН</t>
  </si>
  <si>
    <t>БАНКА ИНТЕСА</t>
  </si>
  <si>
    <t>НЛБ БАНК</t>
  </si>
  <si>
    <t>AIK.БАНКА</t>
  </si>
  <si>
    <t xml:space="preserve">CREDIT AGRICOLE BANKA </t>
  </si>
  <si>
    <t>HALKBANK</t>
  </si>
  <si>
    <t>VOJV.BANKA-NBG-GROUP</t>
  </si>
  <si>
    <t>KOMERCIJALNA BANKA</t>
  </si>
  <si>
    <t>PRELAZNI RAČUN</t>
  </si>
  <si>
    <t>BLAGAJNA</t>
  </si>
  <si>
    <t>DEVIZNI RAČUN</t>
  </si>
  <si>
    <t>ТЕКУЋИ РАЧУН-ДЕПОЗИТ</t>
  </si>
  <si>
    <t>ДЕПОЗИТ</t>
  </si>
  <si>
    <t>УПРАВА ЗА ТРЕЗОР</t>
  </si>
  <si>
    <t>МИН.ФИН.И ПРИВР.</t>
  </si>
  <si>
    <t>ПРЕЛАЗНИ РАЧ.ДР.БЛАГ.-ПАЗАР</t>
  </si>
  <si>
    <t>ПРИВРЕМ.ИСПЛАТА</t>
  </si>
  <si>
    <t>HALKBANK-bolovanje</t>
  </si>
  <si>
    <t>SOCIETE GENERALE</t>
  </si>
  <si>
    <t>KOMERCIJALNA BANKA-Javni rad.</t>
  </si>
  <si>
    <t>* Добит из претходне године, добит из ранијих година, расподела нераспоређене добити ...</t>
  </si>
  <si>
    <t>VOJV.BANKA-OTP-GROUP</t>
  </si>
  <si>
    <t>БАНКА ИНТЕСА-депозит</t>
  </si>
  <si>
    <t>ЈЛС</t>
  </si>
  <si>
    <t xml:space="preserve">Субвенције за пољоприв.за закуп тезги </t>
  </si>
  <si>
    <t>Расподела остварене добити за  покриће губитка</t>
  </si>
  <si>
    <t>покриће губитка ранијег периода</t>
  </si>
  <si>
    <t>25.06.2021</t>
  </si>
  <si>
    <t>15.06.2020</t>
  </si>
  <si>
    <t>3439-2</t>
  </si>
  <si>
    <t>3/1/-5306</t>
  </si>
  <si>
    <t>30.10.2019</t>
  </si>
  <si>
    <t>8691-4</t>
  </si>
  <si>
    <t>Напомена: Нераспоређена добит се користила за покриће губитка ранијег периода</t>
  </si>
  <si>
    <t>Планирано стање 
на дан 31.12.2023. Текућа година</t>
  </si>
  <si>
    <t>Стање на дан 
31.12.2022.
Претходна година</t>
  </si>
  <si>
    <t>Реализација
01.01-31.12.2022.
Претходна година</t>
  </si>
  <si>
    <t>План за                         01.01.- 31.12.2023. Текућа година</t>
  </si>
  <si>
    <t>Реализација 
01.01-31.12.2022.      Претходна година</t>
  </si>
  <si>
    <t>План за
01.01-31.12.2023.             Текућа година</t>
  </si>
  <si>
    <t>2023.</t>
  </si>
  <si>
    <t>Реализовано закључно са 31.12.2022*</t>
  </si>
  <si>
    <t>ПОТРАЖИВАЊА за 2023. годииу*</t>
  </si>
  <si>
    <t>Укупан број спорова у 2023*</t>
  </si>
  <si>
    <t>Реконструкција простора за обављање комуналне делатности</t>
  </si>
  <si>
    <t>31.12.2022. (претходна година)</t>
  </si>
  <si>
    <t>31.03.2023.</t>
  </si>
  <si>
    <t>План за 2023.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</si>
  <si>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ПРЕЛАЗНИ РАЧ.-са рач.на рачун</t>
  </si>
  <si>
    <t>1,928,442</t>
  </si>
  <si>
    <t>4,589</t>
  </si>
  <si>
    <t>0</t>
  </si>
  <si>
    <t>NLB-KOMERCIJALNA BANKA</t>
  </si>
  <si>
    <t>23,107</t>
  </si>
  <si>
    <t>-590,000</t>
  </si>
  <si>
    <t>724,802</t>
  </si>
  <si>
    <t>200</t>
  </si>
  <si>
    <t>80,000</t>
  </si>
  <si>
    <t>38</t>
  </si>
  <si>
    <t>2,171,178</t>
  </si>
  <si>
    <t>пензија</t>
  </si>
  <si>
    <t>уговор о делу</t>
  </si>
  <si>
    <t xml:space="preserve">3 god. </t>
  </si>
  <si>
    <t>HALK BANKA</t>
  </si>
  <si>
    <t>AIK banka</t>
  </si>
  <si>
    <t>AIK banka-dozv.minus</t>
  </si>
  <si>
    <t>12 god.</t>
  </si>
  <si>
    <t>za likvidnost-dozv.minus</t>
  </si>
  <si>
    <t>на дан 31.03.2023</t>
  </si>
  <si>
    <t>ОБАВЕЗЕ за 2023. годину*</t>
  </si>
  <si>
    <t>комуналне услуге</t>
  </si>
  <si>
    <t>радни спор-накнада за превоз</t>
  </si>
  <si>
    <t>накнада штета</t>
  </si>
  <si>
    <t>губитак</t>
  </si>
  <si>
    <t xml:space="preserve"> није донета одлука по исправци у финансијском извештају</t>
  </si>
  <si>
    <t>за трош.превоза од 2019.г. По одлуци</t>
  </si>
  <si>
    <t>1525-4 од 14.02.2023.г</t>
  </si>
  <si>
    <t>није донета одлука</t>
  </si>
  <si>
    <t>640-прих.од субв.</t>
  </si>
  <si>
    <t>одлука бр.4684-3/3 о расподели добити за 2021.г. Од 27.06.2022 г.</t>
  </si>
  <si>
    <t>14.11.2022.</t>
  </si>
  <si>
    <t>Проценат реализације (реализација /                   план 30.06.2023*)</t>
  </si>
  <si>
    <t>исправка по финан.извеш. За 01.01.2022.г.</t>
  </si>
  <si>
    <t>Укупно домаћи кредитор</t>
  </si>
  <si>
    <t>442,581</t>
  </si>
  <si>
    <t>94,036</t>
  </si>
  <si>
    <t>8,868</t>
  </si>
  <si>
    <t>-112,215</t>
  </si>
  <si>
    <t>-177,232</t>
  </si>
  <si>
    <t>123,176</t>
  </si>
  <si>
    <t>129,000</t>
  </si>
  <si>
    <t>292,824</t>
  </si>
  <si>
    <t>-49,677</t>
  </si>
  <si>
    <t>831,599</t>
  </si>
  <si>
    <t>смрт запосленог</t>
  </si>
  <si>
    <t>уговор о ПП пословима</t>
  </si>
  <si>
    <t>План 2023.** година</t>
  </si>
  <si>
    <t>30.09.2023. године*</t>
  </si>
  <si>
    <t>БИЛАНС СТАЊА  на дан 30.09.2023. године*</t>
  </si>
  <si>
    <t>Проценат реализације (реализација / план 30.09.2023*)</t>
  </si>
  <si>
    <t>за период од 01.01. до 30.09.2023. године*</t>
  </si>
  <si>
    <t>01.01-30.09.2023. године*</t>
  </si>
  <si>
    <t>Проценат реализације (реализација / план 30.09.2023.*)</t>
  </si>
  <si>
    <t>у периоду од 01.01. до 30.09.2023. године*</t>
  </si>
  <si>
    <t>Проценат реализације (реализација /                   план 30.09.2023*)</t>
  </si>
  <si>
    <t>Стање на дан 30.06.2023. године*</t>
  </si>
  <si>
    <t>Стање на дан 30.09.2023. године**</t>
  </si>
  <si>
    <t>отказ</t>
  </si>
  <si>
    <t>примљен са одређеног</t>
  </si>
  <si>
    <t>новозапослени</t>
  </si>
  <si>
    <t>Распон планираних и исплаћених зарада у периоду 01.01. до 30.09.2023*</t>
  </si>
  <si>
    <t>Реализација за период 01.01 - 30.09.2023. године*</t>
  </si>
  <si>
    <t>30.06.2023.</t>
  </si>
  <si>
    <t>30.09.2023.</t>
  </si>
  <si>
    <t>УКУПНО</t>
  </si>
  <si>
    <t>Стање кредитне задужености 
на 30. 09. 2023 године* у оригиналној валути</t>
  </si>
  <si>
    <t>Стање кредитне задужености 
на 30. 09. 2023 године* у динарима</t>
  </si>
  <si>
    <t>94036</t>
  </si>
  <si>
    <t>3216</t>
  </si>
  <si>
    <t>-55770</t>
  </si>
  <si>
    <t>1738029</t>
  </si>
  <si>
    <t>140047</t>
  </si>
  <si>
    <t>-167658</t>
  </si>
  <si>
    <t>129000</t>
  </si>
  <si>
    <t>212209</t>
  </si>
  <si>
    <t>71262</t>
  </si>
  <si>
    <t>80000</t>
  </si>
  <si>
    <t>1966390</t>
  </si>
  <si>
    <t>4210999</t>
  </si>
  <si>
    <t>01.01  - 30.09.2023. године*</t>
  </si>
  <si>
    <t>прелазак на одређено</t>
  </si>
  <si>
    <t>прелазак на неодређено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</si>
</sst>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56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sz val="16"/>
      <color indexed="10"/>
      <name val="Times New Roman"/>
      <family val="1"/>
      <charset val="238"/>
    </font>
    <font>
      <sz val="14"/>
      <color theme="0" tint="-0.34998626667073579"/>
      <name val="Times New Roman"/>
      <family val="1"/>
      <charset val="238"/>
    </font>
    <font>
      <b/>
      <sz val="12"/>
      <color rgb="FFFF000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Arial"/>
      <family val="2"/>
    </font>
    <font>
      <sz val="12"/>
      <color rgb="FFFF0000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4"/>
      <name val="Arial"/>
      <family val="2"/>
    </font>
    <font>
      <sz val="11"/>
      <name val="Times New Roman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indexed="9"/>
        <bgColor indexed="26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86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0" fontId="20" fillId="0" borderId="18" xfId="0" applyFont="1" applyBorder="1" applyAlignment="1">
      <alignment horizontal="center" vertical="center" wrapText="1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9" fontId="19" fillId="0" borderId="65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82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3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3" fillId="7" borderId="27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vertical="center" wrapText="1"/>
    </xf>
    <xf numFmtId="9" fontId="16" fillId="0" borderId="71" xfId="0" applyNumberFormat="1" applyFont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3" fillId="7" borderId="3" xfId="0" applyNumberFormat="1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3" fillId="7" borderId="29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horizontal="center" vertical="center" wrapText="1"/>
    </xf>
    <xf numFmtId="0" fontId="33" fillId="7" borderId="31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2" fillId="7" borderId="24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5" borderId="86" xfId="0" applyFont="1" applyFill="1" applyBorder="1" applyAlignment="1">
      <alignment vertical="center" wrapText="1"/>
    </xf>
    <xf numFmtId="0" fontId="33" fillId="5" borderId="87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9" fontId="16" fillId="0" borderId="0" xfId="0" applyNumberFormat="1" applyFont="1" applyBorder="1" applyAlignment="1">
      <alignment horizontal="center" vertical="center"/>
    </xf>
    <xf numFmtId="9" fontId="33" fillId="0" borderId="47" xfId="0" applyNumberFormat="1" applyFont="1" applyBorder="1" applyAlignment="1">
      <alignment horizontal="center" vertical="center"/>
    </xf>
    <xf numFmtId="9" fontId="33" fillId="5" borderId="71" xfId="0" applyNumberFormat="1" applyFont="1" applyFill="1" applyBorder="1" applyAlignment="1">
      <alignment horizontal="center" vertical="center"/>
    </xf>
    <xf numFmtId="9" fontId="33" fillId="4" borderId="71" xfId="0" applyNumberFormat="1" applyFont="1" applyFill="1" applyBorder="1" applyAlignment="1">
      <alignment horizontal="center" vertical="center"/>
    </xf>
    <xf numFmtId="0" fontId="15" fillId="5" borderId="84" xfId="0" applyFont="1" applyFill="1" applyBorder="1" applyAlignment="1">
      <alignment horizontal="center" vertical="center" wrapText="1"/>
    </xf>
    <xf numFmtId="0" fontId="33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81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vertical="center" wrapText="1"/>
    </xf>
    <xf numFmtId="0" fontId="32" fillId="5" borderId="32" xfId="0" applyFont="1" applyFill="1" applyBorder="1" applyAlignment="1">
      <alignment vertical="center" wrapText="1"/>
    </xf>
    <xf numFmtId="0" fontId="32" fillId="5" borderId="10" xfId="0" applyFont="1" applyFill="1" applyBorder="1" applyAlignment="1">
      <alignment vertical="center" wrapText="1"/>
    </xf>
    <xf numFmtId="0" fontId="33" fillId="5" borderId="22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vertical="center" wrapText="1"/>
    </xf>
    <xf numFmtId="0" fontId="33" fillId="5" borderId="6" xfId="0" applyFont="1" applyFill="1" applyBorder="1" applyAlignment="1">
      <alignment horizontal="center" vertical="center" wrapText="1"/>
    </xf>
    <xf numFmtId="9" fontId="16" fillId="5" borderId="71" xfId="0" applyNumberFormat="1" applyFont="1" applyFill="1" applyBorder="1" applyAlignment="1">
      <alignment horizontal="center" vertical="center"/>
    </xf>
    <xf numFmtId="0" fontId="32" fillId="5" borderId="27" xfId="0" applyFont="1" applyFill="1" applyBorder="1" applyAlignment="1">
      <alignment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3" borderId="29" xfId="0" applyNumberFormat="1" applyFont="1" applyFill="1" applyBorder="1" applyAlignment="1">
      <alignment horizontal="center" vertical="center" wrapText="1"/>
    </xf>
    <xf numFmtId="49" fontId="33" fillId="7" borderId="5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0" fontId="22" fillId="0" borderId="0" xfId="0" applyFont="1" applyAlignment="1">
      <alignment horizontal="center"/>
    </xf>
    <xf numFmtId="0" fontId="34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5" fillId="4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 wrapText="1"/>
    </xf>
    <xf numFmtId="3" fontId="7" fillId="4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>
      <alignment horizontal="right"/>
    </xf>
    <xf numFmtId="0" fontId="36" fillId="8" borderId="96" xfId="0" applyNumberFormat="1" applyFont="1" applyFill="1" applyBorder="1" applyAlignment="1" applyProtection="1">
      <alignment horizontal="center" vertical="center" wrapText="1"/>
    </xf>
    <xf numFmtId="0" fontId="36" fillId="8" borderId="97" xfId="0" applyNumberFormat="1" applyFont="1" applyFill="1" applyBorder="1" applyAlignment="1" applyProtection="1">
      <alignment horizontal="center" vertical="center" wrapText="1"/>
    </xf>
    <xf numFmtId="0" fontId="36" fillId="0" borderId="23" xfId="0" applyNumberFormat="1" applyFont="1" applyFill="1" applyBorder="1" applyAlignment="1" applyProtection="1"/>
    <xf numFmtId="4" fontId="38" fillId="9" borderId="100" xfId="0" applyNumberFormat="1" applyFont="1" applyFill="1" applyBorder="1" applyAlignment="1" applyProtection="1">
      <alignment horizontal="center" vertical="center"/>
    </xf>
    <xf numFmtId="4" fontId="38" fillId="9" borderId="101" xfId="0" applyNumberFormat="1" applyFont="1" applyFill="1" applyBorder="1" applyAlignment="1" applyProtection="1">
      <alignment horizontal="center" vertical="center"/>
    </xf>
    <xf numFmtId="4" fontId="38" fillId="5" borderId="100" xfId="0" applyNumberFormat="1" applyFont="1" applyFill="1" applyBorder="1" applyAlignment="1" applyProtection="1">
      <alignment horizontal="center" vertical="center"/>
    </xf>
    <xf numFmtId="4" fontId="38" fillId="5" borderId="101" xfId="0" applyNumberFormat="1" applyFont="1" applyFill="1" applyBorder="1" applyAlignment="1" applyProtection="1">
      <alignment horizontal="center" vertical="center"/>
    </xf>
    <xf numFmtId="4" fontId="38" fillId="5" borderId="106" xfId="0" applyNumberFormat="1" applyFont="1" applyFill="1" applyBorder="1" applyAlignment="1" applyProtection="1">
      <alignment horizontal="center" vertical="center"/>
    </xf>
    <xf numFmtId="4" fontId="38" fillId="8" borderId="96" xfId="0" applyNumberFormat="1" applyFont="1" applyFill="1" applyBorder="1" applyAlignment="1" applyProtection="1"/>
    <xf numFmtId="0" fontId="38" fillId="0" borderId="0" xfId="0" applyNumberFormat="1" applyFont="1" applyFill="1" applyAlignment="1" applyProtection="1"/>
    <xf numFmtId="4" fontId="38" fillId="8" borderId="96" xfId="0" applyNumberFormat="1" applyFont="1" applyFill="1" applyBorder="1" applyAlignment="1" applyProtection="1">
      <alignment horizontal="center" vertical="center"/>
    </xf>
    <xf numFmtId="0" fontId="39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8" fillId="9" borderId="107" xfId="0" applyNumberFormat="1" applyFont="1" applyFill="1" applyBorder="1" applyAlignment="1" applyProtection="1"/>
    <xf numFmtId="0" fontId="38" fillId="5" borderId="107" xfId="0" applyNumberFormat="1" applyFont="1" applyFill="1" applyBorder="1" applyAlignment="1" applyProtection="1"/>
    <xf numFmtId="4" fontId="38" fillId="8" borderId="97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112" xfId="0" applyFont="1" applyFill="1" applyBorder="1" applyAlignment="1">
      <alignment horizontal="center" vertical="center" wrapText="1"/>
    </xf>
    <xf numFmtId="3" fontId="19" fillId="0" borderId="112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/>
    </xf>
    <xf numFmtId="3" fontId="26" fillId="0" borderId="5" xfId="0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horizontal="center" vertical="center"/>
    </xf>
    <xf numFmtId="3" fontId="26" fillId="0" borderId="4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vertical="center"/>
    </xf>
    <xf numFmtId="3" fontId="26" fillId="4" borderId="6" xfId="0" applyNumberFormat="1" applyFont="1" applyFill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3" fontId="26" fillId="4" borderId="1" xfId="0" applyNumberFormat="1" applyFont="1" applyFill="1" applyBorder="1" applyAlignment="1">
      <alignment horizontal="center" vertical="center" wrapText="1"/>
    </xf>
    <xf numFmtId="3" fontId="41" fillId="0" borderId="6" xfId="0" applyNumberFormat="1" applyFont="1" applyBorder="1" applyAlignment="1">
      <alignment horizontal="center" vertical="center"/>
    </xf>
    <xf numFmtId="3" fontId="41" fillId="5" borderId="1" xfId="0" applyNumberFormat="1" applyFont="1" applyFill="1" applyBorder="1" applyAlignment="1">
      <alignment horizontal="center" vertical="center" wrapText="1"/>
    </xf>
    <xf numFmtId="3" fontId="41" fillId="7" borderId="1" xfId="0" applyNumberFormat="1" applyFont="1" applyFill="1" applyBorder="1" applyAlignment="1">
      <alignment horizontal="center" vertical="center" wrapText="1"/>
    </xf>
    <xf numFmtId="3" fontId="41" fillId="0" borderId="1" xfId="0" applyNumberFormat="1" applyFont="1" applyBorder="1" applyAlignment="1">
      <alignment horizontal="center" vertical="center"/>
    </xf>
    <xf numFmtId="3" fontId="41" fillId="0" borderId="10" xfId="0" applyNumberFormat="1" applyFont="1" applyBorder="1" applyAlignment="1">
      <alignment horizontal="center" vertical="center"/>
    </xf>
    <xf numFmtId="3" fontId="41" fillId="0" borderId="27" xfId="0" applyNumberFormat="1" applyFont="1" applyBorder="1" applyAlignment="1">
      <alignment horizontal="center" vertical="center"/>
    </xf>
    <xf numFmtId="3" fontId="41" fillId="0" borderId="1" xfId="0" applyNumberFormat="1" applyFont="1" applyBorder="1"/>
    <xf numFmtId="0" fontId="42" fillId="2" borderId="1" xfId="1" applyFont="1" applyFill="1" applyBorder="1" applyAlignment="1" applyProtection="1">
      <alignment horizontal="left" vertical="center" wrapText="1"/>
      <protection locked="0"/>
    </xf>
    <xf numFmtId="49" fontId="42" fillId="2" borderId="1" xfId="1" applyNumberFormat="1" applyFont="1" applyFill="1" applyBorder="1" applyAlignment="1" applyProtection="1">
      <alignment horizontal="left" vertical="center" wrapText="1"/>
      <protection locked="0"/>
    </xf>
    <xf numFmtId="0" fontId="42" fillId="2" borderId="10" xfId="1" applyFont="1" applyFill="1" applyBorder="1" applyAlignment="1" applyProtection="1">
      <alignment horizontal="left" vertical="center" wrapText="1"/>
      <protection locked="0"/>
    </xf>
    <xf numFmtId="3" fontId="7" fillId="0" borderId="1" xfId="0" applyNumberFormat="1" applyFont="1" applyBorder="1"/>
    <xf numFmtId="4" fontId="7" fillId="0" borderId="1" xfId="0" applyNumberFormat="1" applyFont="1" applyBorder="1" applyAlignment="1">
      <alignment horizontal="right"/>
    </xf>
    <xf numFmtId="3" fontId="7" fillId="0" borderId="27" xfId="0" applyNumberFormat="1" applyFont="1" applyBorder="1"/>
    <xf numFmtId="0" fontId="7" fillId="0" borderId="1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3" fontId="7" fillId="5" borderId="62" xfId="0" applyNumberFormat="1" applyFont="1" applyFill="1" applyBorder="1"/>
    <xf numFmtId="3" fontId="7" fillId="5" borderId="35" xfId="0" applyNumberFormat="1" applyFont="1" applyFill="1" applyBorder="1"/>
    <xf numFmtId="9" fontId="7" fillId="0" borderId="1" xfId="0" applyNumberFormat="1" applyFont="1" applyBorder="1"/>
    <xf numFmtId="3" fontId="7" fillId="0" borderId="6" xfId="0" applyNumberFormat="1" applyFont="1" applyBorder="1"/>
    <xf numFmtId="0" fontId="12" fillId="0" borderId="113" xfId="0" applyFont="1" applyBorder="1"/>
    <xf numFmtId="3" fontId="12" fillId="0" borderId="114" xfId="0" applyNumberFormat="1" applyFont="1" applyBorder="1" applyAlignment="1">
      <alignment horizontal="right"/>
    </xf>
    <xf numFmtId="3" fontId="12" fillId="0" borderId="113" xfId="0" applyNumberFormat="1" applyFont="1" applyBorder="1" applyAlignment="1">
      <alignment horizontal="right"/>
    </xf>
    <xf numFmtId="3" fontId="12" fillId="0" borderId="113" xfId="0" applyNumberFormat="1" applyFont="1" applyBorder="1"/>
    <xf numFmtId="0" fontId="43" fillId="0" borderId="113" xfId="0" applyFont="1" applyBorder="1" applyAlignment="1">
      <alignment horizontal="right"/>
    </xf>
    <xf numFmtId="0" fontId="12" fillId="0" borderId="114" xfId="0" applyFont="1" applyBorder="1"/>
    <xf numFmtId="0" fontId="12" fillId="10" borderId="115" xfId="0" applyFont="1" applyFill="1" applyBorder="1"/>
    <xf numFmtId="3" fontId="12" fillId="0" borderId="116" xfId="0" applyNumberFormat="1" applyFont="1" applyBorder="1"/>
    <xf numFmtId="49" fontId="12" fillId="5" borderId="3" xfId="0" applyNumberFormat="1" applyFont="1" applyFill="1" applyBorder="1" applyAlignment="1">
      <alignment horizontal="right" vertical="center"/>
    </xf>
    <xf numFmtId="0" fontId="44" fillId="0" borderId="0" xfId="0" applyFont="1"/>
    <xf numFmtId="49" fontId="12" fillId="0" borderId="24" xfId="0" applyNumberFormat="1" applyFont="1" applyBorder="1" applyAlignment="1">
      <alignment horizontal="right" vertical="center"/>
    </xf>
    <xf numFmtId="49" fontId="12" fillId="0" borderId="33" xfId="0" applyNumberFormat="1" applyFont="1" applyBorder="1" applyAlignment="1">
      <alignment horizontal="right" vertical="center"/>
    </xf>
    <xf numFmtId="49" fontId="12" fillId="0" borderId="22" xfId="0" applyNumberFormat="1" applyFont="1" applyBorder="1" applyAlignment="1">
      <alignment horizontal="right" vertical="center"/>
    </xf>
    <xf numFmtId="3" fontId="41" fillId="5" borderId="1" xfId="0" applyNumberFormat="1" applyFont="1" applyFill="1" applyBorder="1" applyAlignment="1">
      <alignment horizontal="center" vertical="center"/>
    </xf>
    <xf numFmtId="3" fontId="41" fillId="0" borderId="15" xfId="0" applyNumberFormat="1" applyFont="1" applyBorder="1" applyAlignment="1">
      <alignment horizontal="center" vertical="center"/>
    </xf>
    <xf numFmtId="3" fontId="41" fillId="0" borderId="11" xfId="0" applyNumberFormat="1" applyFont="1" applyBorder="1" applyAlignment="1">
      <alignment horizontal="center" vertical="center"/>
    </xf>
    <xf numFmtId="3" fontId="41" fillId="0" borderId="6" xfId="0" applyNumberFormat="1" applyFont="1" applyBorder="1"/>
    <xf numFmtId="3" fontId="26" fillId="5" borderId="1" xfId="0" applyNumberFormat="1" applyFont="1" applyFill="1" applyBorder="1" applyAlignment="1">
      <alignment horizontal="center" vertical="center"/>
    </xf>
    <xf numFmtId="3" fontId="41" fillId="5" borderId="1" xfId="0" applyNumberFormat="1" applyFont="1" applyFill="1" applyBorder="1" applyAlignment="1">
      <alignment horizontal="center" vertical="center" wrapText="1"/>
    </xf>
    <xf numFmtId="3" fontId="41" fillId="5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horizontal="right" vertical="center" wrapText="1"/>
    </xf>
    <xf numFmtId="0" fontId="47" fillId="0" borderId="64" xfId="0" applyFont="1" applyBorder="1" applyAlignment="1">
      <alignment horizontal="center"/>
    </xf>
    <xf numFmtId="0" fontId="41" fillId="7" borderId="25" xfId="0" applyFont="1" applyFill="1" applyBorder="1" applyAlignment="1">
      <alignment horizontal="center" vertical="center" wrapText="1"/>
    </xf>
    <xf numFmtId="3" fontId="41" fillId="7" borderId="11" xfId="0" applyNumberFormat="1" applyFont="1" applyFill="1" applyBorder="1" applyAlignment="1">
      <alignment horizontal="center" vertical="center" wrapText="1"/>
    </xf>
    <xf numFmtId="3" fontId="41" fillId="5" borderId="6" xfId="0" applyNumberFormat="1" applyFont="1" applyFill="1" applyBorder="1" applyAlignment="1">
      <alignment horizontal="center" vertical="center" wrapText="1"/>
    </xf>
    <xf numFmtId="3" fontId="41" fillId="7" borderId="6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42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117" xfId="0" applyFont="1" applyBorder="1"/>
    <xf numFmtId="0" fontId="7" fillId="0" borderId="118" xfId="0" applyFont="1" applyBorder="1" applyAlignment="1">
      <alignment horizontal="right"/>
    </xf>
    <xf numFmtId="0" fontId="7" fillId="0" borderId="118" xfId="0" applyFont="1" applyBorder="1"/>
    <xf numFmtId="9" fontId="7" fillId="0" borderId="118" xfId="0" applyNumberFormat="1" applyFont="1" applyBorder="1"/>
    <xf numFmtId="0" fontId="7" fillId="0" borderId="24" xfId="0" applyFont="1" applyBorder="1"/>
    <xf numFmtId="0" fontId="7" fillId="0" borderId="119" xfId="0" applyFont="1" applyBorder="1"/>
    <xf numFmtId="10" fontId="7" fillId="0" borderId="1" xfId="0" applyNumberFormat="1" applyFont="1" applyBorder="1"/>
    <xf numFmtId="14" fontId="7" fillId="0" borderId="1" xfId="0" applyNumberFormat="1" applyFont="1" applyBorder="1" applyAlignment="1">
      <alignment horizontal="right"/>
    </xf>
    <xf numFmtId="14" fontId="7" fillId="0" borderId="118" xfId="0" applyNumberFormat="1" applyFont="1" applyBorder="1"/>
    <xf numFmtId="3" fontId="7" fillId="0" borderId="10" xfId="0" applyNumberFormat="1" applyFont="1" applyBorder="1"/>
    <xf numFmtId="3" fontId="7" fillId="0" borderId="118" xfId="0" applyNumberFormat="1" applyFont="1" applyBorder="1"/>
    <xf numFmtId="3" fontId="7" fillId="0" borderId="78" xfId="0" applyNumberFormat="1" applyFont="1" applyBorder="1"/>
    <xf numFmtId="3" fontId="7" fillId="0" borderId="79" xfId="0" applyNumberFormat="1" applyFont="1" applyBorder="1"/>
    <xf numFmtId="0" fontId="19" fillId="0" borderId="38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6" fillId="4" borderId="0" xfId="0" applyFont="1" applyFill="1"/>
    <xf numFmtId="0" fontId="6" fillId="4" borderId="0" xfId="0" applyFont="1" applyFill="1" applyAlignment="1">
      <alignment horizontal="right"/>
    </xf>
    <xf numFmtId="0" fontId="16" fillId="4" borderId="0" xfId="0" applyFont="1" applyFill="1" applyBorder="1"/>
    <xf numFmtId="0" fontId="16" fillId="4" borderId="0" xfId="0" applyFont="1" applyFill="1" applyAlignment="1">
      <alignment horizontal="right"/>
    </xf>
    <xf numFmtId="0" fontId="7" fillId="4" borderId="52" xfId="0" applyFont="1" applyFill="1" applyBorder="1" applyAlignment="1">
      <alignment vertical="center" wrapText="1"/>
    </xf>
    <xf numFmtId="0" fontId="6" fillId="4" borderId="35" xfId="0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right" vertical="center"/>
    </xf>
    <xf numFmtId="3" fontId="19" fillId="4" borderId="66" xfId="0" applyNumberFormat="1" applyFont="1" applyFill="1" applyBorder="1" applyAlignment="1">
      <alignment horizontal="center" vertical="center"/>
    </xf>
    <xf numFmtId="3" fontId="30" fillId="4" borderId="26" xfId="0" applyNumberFormat="1" applyFont="1" applyFill="1" applyBorder="1" applyAlignment="1">
      <alignment horizontal="center" vertical="center"/>
    </xf>
    <xf numFmtId="3" fontId="19" fillId="4" borderId="74" xfId="0" applyNumberFormat="1" applyFont="1" applyFill="1" applyBorder="1" applyAlignment="1">
      <alignment horizontal="center" vertical="center"/>
    </xf>
    <xf numFmtId="0" fontId="7" fillId="4" borderId="74" xfId="0" applyFont="1" applyFill="1" applyBorder="1" applyAlignment="1">
      <alignment horizontal="right" vertical="center"/>
    </xf>
    <xf numFmtId="0" fontId="16" fillId="4" borderId="21" xfId="0" applyFont="1" applyFill="1" applyBorder="1"/>
    <xf numFmtId="3" fontId="29" fillId="4" borderId="26" xfId="0" applyNumberFormat="1" applyFont="1" applyFill="1" applyBorder="1" applyAlignment="1">
      <alignment horizontal="center" vertical="center"/>
    </xf>
    <xf numFmtId="3" fontId="49" fillId="4" borderId="26" xfId="0" applyNumberFormat="1" applyFont="1" applyFill="1" applyBorder="1" applyAlignment="1">
      <alignment horizontal="center" vertical="center"/>
    </xf>
    <xf numFmtId="14" fontId="19" fillId="0" borderId="0" xfId="0" applyNumberFormat="1" applyFont="1" applyBorder="1" applyAlignment="1">
      <alignment vertical="center"/>
    </xf>
    <xf numFmtId="49" fontId="19" fillId="0" borderId="2" xfId="0" applyNumberFormat="1" applyFont="1" applyBorder="1" applyAlignment="1">
      <alignment vertical="center"/>
    </xf>
    <xf numFmtId="3" fontId="41" fillId="5" borderId="1" xfId="0" applyNumberFormat="1" applyFont="1" applyFill="1" applyBorder="1" applyAlignment="1">
      <alignment horizontal="center" vertical="center" wrapText="1"/>
    </xf>
    <xf numFmtId="3" fontId="41" fillId="5" borderId="1" xfId="0" applyNumberFormat="1" applyFont="1" applyFill="1" applyBorder="1" applyAlignment="1">
      <alignment horizontal="center"/>
    </xf>
    <xf numFmtId="3" fontId="41" fillId="5" borderId="6" xfId="0" applyNumberFormat="1" applyFont="1" applyFill="1" applyBorder="1" applyAlignment="1">
      <alignment horizontal="center"/>
    </xf>
    <xf numFmtId="0" fontId="47" fillId="0" borderId="0" xfId="0" applyFont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/>
    <xf numFmtId="3" fontId="9" fillId="0" borderId="19" xfId="0" applyNumberFormat="1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9" fontId="9" fillId="0" borderId="70" xfId="0" applyNumberFormat="1" applyFont="1" applyBorder="1" applyAlignment="1">
      <alignment horizontal="center" vertical="center" wrapText="1"/>
    </xf>
    <xf numFmtId="9" fontId="9" fillId="0" borderId="71" xfId="0" applyNumberFormat="1" applyFont="1" applyBorder="1" applyAlignment="1">
      <alignment horizontal="center" vertical="center" wrapText="1"/>
    </xf>
    <xf numFmtId="9" fontId="9" fillId="0" borderId="46" xfId="0" applyNumberFormat="1" applyFont="1" applyBorder="1" applyAlignment="1">
      <alignment horizontal="center" vertical="center" wrapText="1"/>
    </xf>
    <xf numFmtId="0" fontId="4" fillId="5" borderId="120" xfId="0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60" xfId="1" applyNumberFormat="1" applyFont="1" applyFill="1" applyBorder="1" applyAlignment="1">
      <alignment horizontal="center" vertical="center"/>
    </xf>
    <xf numFmtId="3" fontId="9" fillId="0" borderId="73" xfId="1" applyNumberFormat="1" applyFont="1" applyFill="1" applyBorder="1" applyAlignment="1">
      <alignment horizontal="center" vertical="center"/>
    </xf>
    <xf numFmtId="3" fontId="9" fillId="0" borderId="72" xfId="1" applyNumberFormat="1" applyFont="1" applyFill="1" applyBorder="1" applyAlignment="1">
      <alignment horizontal="center" vertical="center"/>
    </xf>
    <xf numFmtId="3" fontId="9" fillId="4" borderId="30" xfId="1" applyNumberFormat="1" applyFont="1" applyFill="1" applyBorder="1" applyAlignment="1">
      <alignment horizontal="center" vertical="center"/>
    </xf>
    <xf numFmtId="49" fontId="11" fillId="2" borderId="17" xfId="1" applyNumberFormat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left" vertical="center" wrapText="1"/>
    </xf>
    <xf numFmtId="3" fontId="9" fillId="0" borderId="6" xfId="1" applyNumberFormat="1" applyFont="1" applyBorder="1" applyAlignment="1">
      <alignment horizontal="center" vertical="center"/>
    </xf>
    <xf numFmtId="3" fontId="26" fillId="7" borderId="6" xfId="0" applyNumberFormat="1" applyFont="1" applyFill="1" applyBorder="1" applyAlignment="1">
      <alignment horizontal="center" vertical="center" wrapText="1"/>
    </xf>
    <xf numFmtId="3" fontId="26" fillId="5" borderId="6" xfId="0" applyNumberFormat="1" applyFont="1" applyFill="1" applyBorder="1" applyAlignment="1">
      <alignment horizontal="center" vertical="center" wrapText="1"/>
    </xf>
    <xf numFmtId="3" fontId="9" fillId="0" borderId="18" xfId="1" applyNumberFormat="1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center" vertical="center"/>
    </xf>
    <xf numFmtId="3" fontId="9" fillId="4" borderId="31" xfId="1" applyNumberFormat="1" applyFont="1" applyFill="1" applyBorder="1" applyAlignment="1">
      <alignment horizontal="center" vertical="center"/>
    </xf>
    <xf numFmtId="4" fontId="9" fillId="0" borderId="24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4" fontId="9" fillId="0" borderId="29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3" fontId="51" fillId="0" borderId="1" xfId="0" applyNumberFormat="1" applyFont="1" applyBorder="1"/>
    <xf numFmtId="3" fontId="51" fillId="0" borderId="27" xfId="0" applyNumberFormat="1" applyFont="1" applyBorder="1"/>
    <xf numFmtId="3" fontId="51" fillId="0" borderId="72" xfId="0" applyNumberFormat="1" applyFont="1" applyBorder="1"/>
    <xf numFmtId="3" fontId="51" fillId="4" borderId="80" xfId="0" applyNumberFormat="1" applyFont="1" applyFill="1" applyBorder="1"/>
    <xf numFmtId="3" fontId="52" fillId="4" borderId="66" xfId="0" applyNumberFormat="1" applyFont="1" applyFill="1" applyBorder="1" applyAlignment="1">
      <alignment horizontal="center" vertical="center"/>
    </xf>
    <xf numFmtId="3" fontId="53" fillId="4" borderId="26" xfId="0" applyNumberFormat="1" applyFont="1" applyFill="1" applyBorder="1" applyAlignment="1">
      <alignment horizontal="center" vertical="center"/>
    </xf>
    <xf numFmtId="3" fontId="52" fillId="4" borderId="74" xfId="0" applyNumberFormat="1" applyFont="1" applyFill="1" applyBorder="1" applyAlignment="1">
      <alignment horizontal="center" vertical="center"/>
    </xf>
    <xf numFmtId="9" fontId="52" fillId="0" borderId="24" xfId="0" applyNumberFormat="1" applyFont="1" applyBorder="1" applyAlignment="1">
      <alignment horizontal="center" vertical="center"/>
    </xf>
    <xf numFmtId="3" fontId="52" fillId="0" borderId="10" xfId="0" applyNumberFormat="1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/>
    </xf>
    <xf numFmtId="9" fontId="52" fillId="0" borderId="22" xfId="0" applyNumberFormat="1" applyFont="1" applyBorder="1" applyAlignment="1">
      <alignment horizontal="center" vertical="center"/>
    </xf>
    <xf numFmtId="3" fontId="52" fillId="0" borderId="31" xfId="0" applyNumberFormat="1" applyFont="1" applyBorder="1" applyAlignment="1">
      <alignment horizontal="center" vertical="center"/>
    </xf>
    <xf numFmtId="0" fontId="52" fillId="0" borderId="6" xfId="0" applyFont="1" applyBorder="1" applyAlignment="1">
      <alignment horizontal="center" vertical="center"/>
    </xf>
    <xf numFmtId="9" fontId="52" fillId="0" borderId="65" xfId="0" applyNumberFormat="1" applyFont="1" applyBorder="1" applyAlignment="1">
      <alignment horizontal="center" vertical="center"/>
    </xf>
    <xf numFmtId="0" fontId="52" fillId="0" borderId="25" xfId="0" applyFont="1" applyBorder="1" applyAlignment="1">
      <alignment horizontal="center" vertical="center"/>
    </xf>
    <xf numFmtId="3" fontId="51" fillId="0" borderId="66" xfId="0" applyNumberFormat="1" applyFont="1" applyBorder="1" applyAlignment="1">
      <alignment horizontal="center" vertical="center"/>
    </xf>
    <xf numFmtId="3" fontId="51" fillId="0" borderId="66" xfId="0" applyNumberFormat="1" applyFont="1" applyFill="1" applyBorder="1" applyAlignment="1">
      <alignment horizontal="center" vertical="center"/>
    </xf>
    <xf numFmtId="3" fontId="51" fillId="0" borderId="67" xfId="0" applyNumberFormat="1" applyFont="1" applyBorder="1" applyAlignment="1">
      <alignment horizontal="center" vertical="center"/>
    </xf>
    <xf numFmtId="3" fontId="45" fillId="5" borderId="57" xfId="0" applyNumberFormat="1" applyFont="1" applyFill="1" applyBorder="1" applyAlignment="1">
      <alignment horizontal="center" vertical="center"/>
    </xf>
    <xf numFmtId="3" fontId="41" fillId="5" borderId="1" xfId="0" applyNumberFormat="1" applyFont="1" applyFill="1" applyBorder="1" applyAlignment="1">
      <alignment horizontal="center" vertical="center" wrapText="1"/>
    </xf>
    <xf numFmtId="3" fontId="9" fillId="4" borderId="6" xfId="0" applyNumberFormat="1" applyFont="1" applyFill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3" fontId="54" fillId="0" borderId="0" xfId="0" applyNumberFormat="1" applyFont="1" applyBorder="1" applyAlignment="1">
      <alignment horizontal="center" vertical="center" wrapText="1"/>
    </xf>
    <xf numFmtId="3" fontId="7" fillId="5" borderId="56" xfId="0" applyNumberFormat="1" applyFont="1" applyFill="1" applyBorder="1"/>
    <xf numFmtId="3" fontId="7" fillId="5" borderId="1" xfId="0" applyNumberFormat="1" applyFont="1" applyFill="1" applyBorder="1"/>
    <xf numFmtId="3" fontId="12" fillId="0" borderId="121" xfId="0" applyNumberFormat="1" applyFont="1" applyBorder="1"/>
    <xf numFmtId="49" fontId="12" fillId="5" borderId="1" xfId="0" applyNumberFormat="1" applyFont="1" applyFill="1" applyBorder="1" applyAlignment="1">
      <alignment horizontal="right" vertical="center"/>
    </xf>
    <xf numFmtId="3" fontId="9" fillId="0" borderId="24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3" fontId="9" fillId="0" borderId="68" xfId="0" applyNumberFormat="1" applyFont="1" applyBorder="1" applyAlignment="1">
      <alignment horizontal="center" vertical="center"/>
    </xf>
    <xf numFmtId="3" fontId="9" fillId="0" borderId="37" xfId="0" applyNumberFormat="1" applyFont="1" applyBorder="1" applyAlignment="1">
      <alignment horizontal="center" vertical="center"/>
    </xf>
    <xf numFmtId="3" fontId="9" fillId="0" borderId="29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 wrapText="1"/>
    </xf>
    <xf numFmtId="3" fontId="16" fillId="0" borderId="36" xfId="0" applyNumberFormat="1" applyFont="1" applyBorder="1" applyAlignment="1">
      <alignment horizontal="center" vertical="center"/>
    </xf>
    <xf numFmtId="3" fontId="16" fillId="0" borderId="26" xfId="0" applyNumberFormat="1" applyFont="1" applyBorder="1" applyAlignment="1">
      <alignment horizontal="center" vertical="center"/>
    </xf>
    <xf numFmtId="0" fontId="50" fillId="0" borderId="0" xfId="0" applyFont="1" applyAlignment="1">
      <alignment horizontal="right" vertical="center"/>
    </xf>
    <xf numFmtId="0" fontId="26" fillId="0" borderId="0" xfId="0" applyFont="1" applyAlignment="1">
      <alignment horizontal="right"/>
    </xf>
    <xf numFmtId="3" fontId="26" fillId="3" borderId="5" xfId="0" applyNumberFormat="1" applyFont="1" applyFill="1" applyBorder="1" applyAlignment="1">
      <alignment horizontal="center" vertical="center" wrapText="1"/>
    </xf>
    <xf numFmtId="3" fontId="26" fillId="5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1" fillId="5" borderId="15" xfId="0" applyFont="1" applyFill="1" applyBorder="1" applyAlignment="1">
      <alignment horizontal="center" vertical="center" wrapText="1"/>
    </xf>
    <xf numFmtId="0" fontId="15" fillId="5" borderId="85" xfId="0" applyFont="1" applyFill="1" applyBorder="1" applyAlignment="1">
      <alignment horizontal="center" vertical="center" wrapText="1"/>
    </xf>
    <xf numFmtId="49" fontId="12" fillId="5" borderId="68" xfId="0" applyNumberFormat="1" applyFont="1" applyFill="1" applyBorder="1" applyAlignment="1">
      <alignment horizontal="right" vertical="center"/>
    </xf>
    <xf numFmtId="3" fontId="26" fillId="0" borderId="28" xfId="0" applyNumberFormat="1" applyFont="1" applyBorder="1" applyAlignment="1">
      <alignment horizontal="center" vertical="center"/>
    </xf>
    <xf numFmtId="9" fontId="16" fillId="0" borderId="1" xfId="0" applyNumberFormat="1" applyFont="1" applyBorder="1" applyAlignment="1">
      <alignment vertical="center"/>
    </xf>
    <xf numFmtId="9" fontId="16" fillId="0" borderId="1" xfId="0" applyNumberFormat="1" applyFont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/>
    </xf>
    <xf numFmtId="3" fontId="41" fillId="5" borderId="1" xfId="0" applyNumberFormat="1" applyFont="1" applyFill="1" applyBorder="1" applyAlignment="1">
      <alignment horizontal="center"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3" fontId="46" fillId="0" borderId="1" xfId="0" applyNumberFormat="1" applyFont="1" applyBorder="1" applyAlignment="1">
      <alignment horizontal="center" vertical="center"/>
    </xf>
    <xf numFmtId="3" fontId="46" fillId="0" borderId="6" xfId="0" applyNumberFormat="1" applyFont="1" applyBorder="1" applyAlignment="1">
      <alignment horizontal="center" vertical="center"/>
    </xf>
    <xf numFmtId="3" fontId="11" fillId="0" borderId="28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4" fontId="38" fillId="9" borderId="99" xfId="0" applyNumberFormat="1" applyFont="1" applyFill="1" applyBorder="1" applyAlignment="1" applyProtection="1">
      <alignment horizontal="center" vertical="center"/>
    </xf>
    <xf numFmtId="3" fontId="11" fillId="0" borderId="75" xfId="0" applyNumberFormat="1" applyFont="1" applyBorder="1" applyAlignment="1">
      <alignment vertical="center"/>
    </xf>
    <xf numFmtId="3" fontId="11" fillId="0" borderId="71" xfId="0" applyNumberFormat="1" applyFont="1" applyBorder="1" applyAlignment="1">
      <alignment vertical="center"/>
    </xf>
    <xf numFmtId="3" fontId="11" fillId="0" borderId="75" xfId="0" applyNumberFormat="1" applyFont="1" applyBorder="1" applyAlignment="1">
      <alignment horizontal="center" vertical="center"/>
    </xf>
    <xf numFmtId="3" fontId="11" fillId="0" borderId="73" xfId="0" applyNumberFormat="1" applyFont="1" applyBorder="1" applyAlignment="1">
      <alignment horizontal="center" vertical="center"/>
    </xf>
    <xf numFmtId="3" fontId="11" fillId="0" borderId="71" xfId="0" applyNumberFormat="1" applyFont="1" applyBorder="1" applyAlignment="1">
      <alignment horizontal="center" vertical="center"/>
    </xf>
    <xf numFmtId="3" fontId="11" fillId="6" borderId="2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horizontal="center" vertical="center"/>
    </xf>
    <xf numFmtId="3" fontId="11" fillId="6" borderId="6" xfId="0" applyNumberFormat="1" applyFont="1" applyFill="1" applyBorder="1" applyAlignment="1">
      <alignment horizontal="center" vertical="center"/>
    </xf>
    <xf numFmtId="0" fontId="38" fillId="9" borderId="122" xfId="0" applyNumberFormat="1" applyFont="1" applyFill="1" applyBorder="1" applyAlignment="1" applyProtection="1"/>
    <xf numFmtId="4" fontId="38" fillId="9" borderId="107" xfId="0" applyNumberFormat="1" applyFont="1" applyFill="1" applyBorder="1" applyAlignment="1" applyProtection="1">
      <alignment horizontal="center" vertical="center"/>
    </xf>
    <xf numFmtId="4" fontId="55" fillId="5" borderId="1" xfId="0" applyNumberFormat="1" applyFont="1" applyFill="1" applyBorder="1" applyAlignment="1" applyProtection="1">
      <alignment horizontal="center" vertical="center"/>
    </xf>
    <xf numFmtId="4" fontId="55" fillId="5" borderId="107" xfId="0" applyNumberFormat="1" applyFont="1" applyFill="1" applyBorder="1" applyAlignment="1" applyProtection="1">
      <alignment horizontal="center" vertical="center"/>
    </xf>
    <xf numFmtId="4" fontId="55" fillId="5" borderId="100" xfId="0" applyNumberFormat="1" applyFont="1" applyFill="1" applyBorder="1" applyAlignment="1" applyProtection="1">
      <alignment horizontal="center" vertical="center"/>
    </xf>
    <xf numFmtId="4" fontId="38" fillId="4" borderId="1" xfId="0" applyNumberFormat="1" applyFont="1" applyFill="1" applyBorder="1" applyAlignment="1" applyProtection="1">
      <alignment horizontal="center" vertical="center"/>
    </xf>
    <xf numFmtId="3" fontId="31" fillId="4" borderId="26" xfId="0" applyNumberFormat="1" applyFont="1" applyFill="1" applyBorder="1" applyAlignment="1">
      <alignment horizontal="center" vertical="center"/>
    </xf>
    <xf numFmtId="3" fontId="19" fillId="4" borderId="26" xfId="0" applyNumberFormat="1" applyFont="1" applyFill="1" applyBorder="1" applyAlignment="1">
      <alignment horizontal="center" vertical="center"/>
    </xf>
    <xf numFmtId="4" fontId="12" fillId="0" borderId="0" xfId="0" applyNumberFormat="1" applyFont="1"/>
    <xf numFmtId="4" fontId="21" fillId="0" borderId="0" xfId="0" applyNumberFormat="1" applyFont="1"/>
    <xf numFmtId="4" fontId="22" fillId="0" borderId="0" xfId="0" applyNumberFormat="1" applyFont="1" applyAlignment="1">
      <alignment horizontal="right"/>
    </xf>
    <xf numFmtId="4" fontId="20" fillId="0" borderId="0" xfId="0" applyNumberFormat="1" applyFont="1"/>
    <xf numFmtId="4" fontId="20" fillId="5" borderId="9" xfId="0" applyNumberFormat="1" applyFont="1" applyFill="1" applyBorder="1" applyAlignment="1">
      <alignment horizontal="center" vertical="center" wrapText="1"/>
    </xf>
    <xf numFmtId="4" fontId="20" fillId="0" borderId="19" xfId="0" applyNumberFormat="1" applyFont="1" applyBorder="1" applyAlignment="1">
      <alignment horizontal="center" vertical="center" wrapText="1"/>
    </xf>
    <xf numFmtId="4" fontId="12" fillId="0" borderId="114" xfId="0" applyNumberFormat="1" applyFont="1" applyBorder="1" applyAlignment="1">
      <alignment horizontal="right"/>
    </xf>
    <xf numFmtId="4" fontId="12" fillId="0" borderId="113" xfId="0" applyNumberFormat="1" applyFont="1" applyBorder="1" applyAlignment="1">
      <alignment horizontal="right"/>
    </xf>
    <xf numFmtId="4" fontId="12" fillId="0" borderId="113" xfId="0" applyNumberFormat="1" applyFont="1" applyBorder="1"/>
    <xf numFmtId="4" fontId="43" fillId="0" borderId="113" xfId="0" applyNumberFormat="1" applyFont="1" applyBorder="1" applyAlignment="1">
      <alignment horizontal="right"/>
    </xf>
    <xf numFmtId="4" fontId="12" fillId="0" borderId="116" xfId="0" applyNumberFormat="1" applyFont="1" applyBorder="1"/>
    <xf numFmtId="4" fontId="12" fillId="0" borderId="1" xfId="0" applyNumberFormat="1" applyFont="1" applyBorder="1"/>
    <xf numFmtId="4" fontId="12" fillId="0" borderId="24" xfId="0" applyNumberFormat="1" applyFont="1" applyBorder="1" applyAlignment="1">
      <alignment horizontal="right" vertical="center"/>
    </xf>
    <xf numFmtId="4" fontId="12" fillId="0" borderId="33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/>
    </xf>
    <xf numFmtId="4" fontId="12" fillId="5" borderId="1" xfId="0" applyNumberFormat="1" applyFont="1" applyFill="1" applyBorder="1" applyAlignment="1">
      <alignment horizontal="right" vertical="center"/>
    </xf>
    <xf numFmtId="4" fontId="12" fillId="5" borderId="68" xfId="0" applyNumberFormat="1" applyFont="1" applyFill="1" applyBorder="1" applyAlignment="1">
      <alignment horizontal="right" vertical="center"/>
    </xf>
    <xf numFmtId="4" fontId="2" fillId="0" borderId="0" xfId="0" applyNumberFormat="1" applyFont="1"/>
    <xf numFmtId="3" fontId="26" fillId="0" borderId="15" xfId="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5" borderId="15" xfId="0" applyNumberFormat="1" applyFont="1" applyFill="1" applyBorder="1" applyAlignment="1">
      <alignment horizontal="center" vertical="center"/>
    </xf>
    <xf numFmtId="3" fontId="26" fillId="5" borderId="11" xfId="0" applyNumberFormat="1" applyFont="1" applyFill="1" applyBorder="1" applyAlignment="1">
      <alignment horizontal="center" vertical="center"/>
    </xf>
    <xf numFmtId="9" fontId="16" fillId="5" borderId="83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26" fillId="5" borderId="83" xfId="0" applyNumberFormat="1" applyFont="1" applyFill="1" applyBorder="1" applyAlignment="1">
      <alignment horizontal="center" vertical="center"/>
    </xf>
    <xf numFmtId="3" fontId="26" fillId="5" borderId="23" xfId="0" applyNumberFormat="1" applyFont="1" applyFill="1" applyBorder="1" applyAlignment="1">
      <alignment horizontal="center" vertical="center"/>
    </xf>
    <xf numFmtId="3" fontId="26" fillId="0" borderId="27" xfId="0" applyNumberFormat="1" applyFont="1" applyBorder="1" applyAlignment="1">
      <alignment horizontal="center" vertical="center"/>
    </xf>
    <xf numFmtId="3" fontId="26" fillId="0" borderId="10" xfId="0" applyNumberFormat="1" applyFont="1" applyBorder="1" applyAlignment="1">
      <alignment horizontal="center" vertical="center"/>
    </xf>
    <xf numFmtId="9" fontId="16" fillId="0" borderId="83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3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26" fillId="0" borderId="15" xfId="0" applyNumberFormat="1" applyFont="1" applyFill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/>
    </xf>
    <xf numFmtId="0" fontId="33" fillId="5" borderId="22" xfId="0" applyFont="1" applyFill="1" applyBorder="1" applyAlignment="1">
      <alignment horizontal="center" vertical="center" wrapText="1"/>
    </xf>
    <xf numFmtId="0" fontId="33" fillId="5" borderId="6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5" borderId="24" xfId="0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center" vertical="center" wrapText="1"/>
    </xf>
    <xf numFmtId="3" fontId="26" fillId="4" borderId="38" xfId="0" applyNumberFormat="1" applyFont="1" applyFill="1" applyBorder="1" applyAlignment="1">
      <alignment horizontal="center" vertical="center"/>
    </xf>
    <xf numFmtId="3" fontId="26" fillId="4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2" fillId="5" borderId="48" xfId="0" applyFont="1" applyFill="1" applyBorder="1" applyAlignment="1">
      <alignment horizontal="center" vertical="center"/>
    </xf>
    <xf numFmtId="0" fontId="32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32" fillId="5" borderId="38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2" fillId="5" borderId="39" xfId="0" applyFont="1" applyFill="1" applyBorder="1" applyAlignment="1">
      <alignment horizontal="center" vertical="center" wrapText="1"/>
    </xf>
    <xf numFmtId="0" fontId="32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/>
    </xf>
    <xf numFmtId="49" fontId="33" fillId="7" borderId="22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3" fontId="46" fillId="0" borderId="15" xfId="0" applyNumberFormat="1" applyFont="1" applyFill="1" applyBorder="1" applyAlignment="1">
      <alignment horizontal="center" vertical="center"/>
    </xf>
    <xf numFmtId="3" fontId="46" fillId="0" borderId="11" xfId="0" applyNumberFormat="1" applyFont="1" applyFill="1" applyBorder="1" applyAlignment="1">
      <alignment horizontal="center" vertical="center"/>
    </xf>
    <xf numFmtId="3" fontId="26" fillId="0" borderId="14" xfId="0" applyNumberFormat="1" applyFont="1" applyFill="1" applyBorder="1" applyAlignment="1">
      <alignment horizontal="center" vertical="center"/>
    </xf>
    <xf numFmtId="3" fontId="26" fillId="0" borderId="12" xfId="0" applyNumberFormat="1" applyFont="1" applyFill="1" applyBorder="1" applyAlignment="1">
      <alignment horizontal="center" vertical="center"/>
    </xf>
    <xf numFmtId="3" fontId="26" fillId="0" borderId="55" xfId="0" applyNumberFormat="1" applyFont="1" applyFill="1" applyBorder="1" applyAlignment="1">
      <alignment horizontal="center" vertical="center"/>
    </xf>
    <xf numFmtId="3" fontId="26" fillId="0" borderId="66" xfId="0" applyNumberFormat="1" applyFont="1" applyFill="1" applyBorder="1" applyAlignment="1">
      <alignment horizontal="center" vertical="center"/>
    </xf>
    <xf numFmtId="3" fontId="26" fillId="0" borderId="14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3" fontId="26" fillId="0" borderId="55" xfId="0" applyNumberFormat="1" applyFont="1" applyBorder="1" applyAlignment="1">
      <alignment horizontal="center" vertical="center"/>
    </xf>
    <xf numFmtId="3" fontId="26" fillId="0" borderId="66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89" xfId="0" applyFont="1" applyFill="1" applyBorder="1" applyAlignment="1">
      <alignment horizontal="center" vertical="center"/>
    </xf>
    <xf numFmtId="0" fontId="15" fillId="5" borderId="90" xfId="0" applyFont="1" applyFill="1" applyBorder="1" applyAlignment="1">
      <alignment horizontal="center" vertical="center"/>
    </xf>
    <xf numFmtId="9" fontId="33" fillId="5" borderId="55" xfId="0" applyNumberFormat="1" applyFont="1" applyFill="1" applyBorder="1" applyAlignment="1">
      <alignment horizontal="center" vertical="center"/>
    </xf>
    <xf numFmtId="9" fontId="33" fillId="5" borderId="57" xfId="0" applyNumberFormat="1" applyFont="1" applyFill="1" applyBorder="1" applyAlignment="1">
      <alignment horizontal="center" vertical="center"/>
    </xf>
    <xf numFmtId="3" fontId="41" fillId="5" borderId="1" xfId="0" applyNumberFormat="1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3" fillId="5" borderId="27" xfId="0" applyFont="1" applyFill="1" applyBorder="1" applyAlignment="1">
      <alignment horizontal="center" vertical="center" wrapText="1"/>
    </xf>
    <xf numFmtId="0" fontId="33" fillId="5" borderId="88" xfId="0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 vertical="center"/>
    </xf>
    <xf numFmtId="3" fontId="11" fillId="0" borderId="30" xfId="0" applyNumberFormat="1" applyFont="1" applyBorder="1" applyAlignment="1">
      <alignment horizontal="center" vertical="center"/>
    </xf>
    <xf numFmtId="3" fontId="11" fillId="0" borderId="69" xfId="0" applyNumberFormat="1" applyFont="1" applyBorder="1" applyAlignment="1">
      <alignment horizontal="center" vertical="center"/>
    </xf>
    <xf numFmtId="3" fontId="11" fillId="0" borderId="28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4" fillId="0" borderId="28" xfId="0" applyNumberFormat="1" applyFont="1" applyBorder="1" applyAlignment="1">
      <alignment horizontal="center"/>
    </xf>
    <xf numFmtId="3" fontId="14" fillId="0" borderId="73" xfId="0" applyNumberFormat="1" applyFont="1" applyBorder="1" applyAlignment="1">
      <alignment horizontal="center"/>
    </xf>
    <xf numFmtId="3" fontId="14" fillId="0" borderId="7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14" fillId="0" borderId="75" xfId="0" applyNumberFormat="1" applyFont="1" applyBorder="1" applyAlignment="1">
      <alignment horizontal="center" vertical="center"/>
    </xf>
    <xf numFmtId="3" fontId="14" fillId="0" borderId="73" xfId="0" applyNumberFormat="1" applyFont="1" applyBorder="1" applyAlignment="1">
      <alignment horizontal="center" vertical="center"/>
    </xf>
    <xf numFmtId="3" fontId="14" fillId="0" borderId="71" xfId="0" applyNumberFormat="1" applyFont="1" applyBorder="1" applyAlignment="1">
      <alignment horizontal="center" vertical="center"/>
    </xf>
    <xf numFmtId="3" fontId="11" fillId="0" borderId="75" xfId="0" applyNumberFormat="1" applyFont="1" applyBorder="1" applyAlignment="1">
      <alignment horizontal="center" vertical="center"/>
    </xf>
    <xf numFmtId="3" fontId="11" fillId="0" borderId="73" xfId="0" applyNumberFormat="1" applyFont="1" applyBorder="1" applyAlignment="1">
      <alignment horizontal="center" vertical="center"/>
    </xf>
    <xf numFmtId="3" fontId="11" fillId="0" borderId="71" xfId="0" applyNumberFormat="1" applyFont="1" applyBorder="1" applyAlignment="1">
      <alignment horizontal="center" vertic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3" fontId="52" fillId="0" borderId="38" xfId="0" applyNumberFormat="1" applyFont="1" applyBorder="1" applyAlignment="1">
      <alignment horizontal="center" vertical="center" wrapText="1"/>
    </xf>
    <xf numFmtId="3" fontId="52" fillId="0" borderId="37" xfId="0" applyNumberFormat="1" applyFont="1" applyBorder="1" applyAlignment="1">
      <alignment horizontal="center" vertical="center" wrapText="1"/>
    </xf>
    <xf numFmtId="3" fontId="52" fillId="0" borderId="25" xfId="0" applyNumberFormat="1" applyFont="1" applyBorder="1" applyAlignment="1">
      <alignment horizontal="center" vertical="center" wrapText="1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6" fillId="0" borderId="64" xfId="0" applyFont="1" applyBorder="1" applyAlignment="1">
      <alignment horizontal="center"/>
    </xf>
    <xf numFmtId="0" fontId="6" fillId="5" borderId="7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4" fontId="19" fillId="0" borderId="38" xfId="0" applyNumberFormat="1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9" fontId="52" fillId="0" borderId="48" xfId="2" applyFont="1" applyBorder="1" applyAlignment="1">
      <alignment horizontal="center" vertical="center"/>
    </xf>
    <xf numFmtId="9" fontId="52" fillId="0" borderId="49" xfId="2" applyFont="1" applyBorder="1" applyAlignment="1">
      <alignment horizontal="center" vertical="center"/>
    </xf>
    <xf numFmtId="9" fontId="52" fillId="0" borderId="16" xfId="2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31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4" fontId="38" fillId="9" borderId="108" xfId="0" applyNumberFormat="1" applyFont="1" applyFill="1" applyBorder="1" applyAlignment="1" applyProtection="1">
      <alignment horizontal="center" vertical="center"/>
    </xf>
    <xf numFmtId="4" fontId="38" fillId="9" borderId="109" xfId="0" applyNumberFormat="1" applyFont="1" applyFill="1" applyBorder="1" applyAlignment="1" applyProtection="1">
      <alignment horizontal="center" vertical="center"/>
    </xf>
    <xf numFmtId="4" fontId="38" fillId="9" borderId="111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Alignment="1" applyProtection="1">
      <alignment horizontal="center"/>
    </xf>
    <xf numFmtId="0" fontId="36" fillId="8" borderId="91" xfId="0" applyNumberFormat="1" applyFont="1" applyFill="1" applyBorder="1" applyAlignment="1" applyProtection="1">
      <alignment horizontal="center" vertical="center" wrapText="1"/>
    </xf>
    <xf numFmtId="0" fontId="36" fillId="8" borderId="95" xfId="0" applyNumberFormat="1" applyFont="1" applyFill="1" applyBorder="1" applyAlignment="1" applyProtection="1">
      <alignment horizontal="center" vertical="center" wrapText="1"/>
    </xf>
    <xf numFmtId="0" fontId="36" fillId="8" borderId="92" xfId="0" applyNumberFormat="1" applyFont="1" applyFill="1" applyBorder="1" applyAlignment="1" applyProtection="1">
      <alignment horizontal="center" vertical="center"/>
    </xf>
    <xf numFmtId="0" fontId="36" fillId="8" borderId="93" xfId="0" applyNumberFormat="1" applyFont="1" applyFill="1" applyBorder="1" applyAlignment="1" applyProtection="1">
      <alignment vertical="center"/>
    </xf>
    <xf numFmtId="0" fontId="36" fillId="8" borderId="94" xfId="0" applyNumberFormat="1" applyFont="1" applyFill="1" applyBorder="1" applyAlignment="1" applyProtection="1">
      <alignment vertical="center"/>
    </xf>
    <xf numFmtId="0" fontId="38" fillId="9" borderId="98" xfId="0" applyNumberFormat="1" applyFont="1" applyFill="1" applyBorder="1" applyAlignment="1" applyProtection="1">
      <alignment horizontal="center" vertical="center"/>
    </xf>
    <xf numFmtId="0" fontId="38" fillId="9" borderId="102" xfId="0" applyNumberFormat="1" applyFont="1" applyFill="1" applyBorder="1" applyAlignment="1" applyProtection="1">
      <alignment horizontal="center" vertical="center"/>
    </xf>
    <xf numFmtId="0" fontId="38" fillId="9" borderId="104" xfId="0" applyNumberFormat="1" applyFont="1" applyFill="1" applyBorder="1" applyAlignment="1" applyProtection="1">
      <alignment horizontal="center" vertical="center"/>
    </xf>
    <xf numFmtId="0" fontId="38" fillId="9" borderId="99" xfId="0" applyNumberFormat="1" applyFont="1" applyFill="1" applyBorder="1" applyAlignment="1" applyProtection="1">
      <alignment horizontal="left" vertical="center" wrapText="1"/>
    </xf>
    <xf numFmtId="0" fontId="38" fillId="9" borderId="103" xfId="0" applyNumberFormat="1" applyFont="1" applyFill="1" applyBorder="1" applyAlignment="1" applyProtection="1">
      <alignment horizontal="left" vertical="center" wrapText="1"/>
    </xf>
    <xf numFmtId="0" fontId="38" fillId="9" borderId="105" xfId="0" applyNumberFormat="1" applyFont="1" applyFill="1" applyBorder="1" applyAlignment="1" applyProtection="1">
      <alignment horizontal="left" vertical="center" wrapText="1"/>
    </xf>
    <xf numFmtId="164" fontId="38" fillId="9" borderId="99" xfId="0" applyNumberFormat="1" applyFont="1" applyFill="1" applyBorder="1" applyAlignment="1" applyProtection="1">
      <alignment horizontal="center" vertical="center"/>
    </xf>
    <xf numFmtId="164" fontId="38" fillId="9" borderId="103" xfId="0" applyNumberFormat="1" applyFont="1" applyFill="1" applyBorder="1" applyAlignment="1" applyProtection="1">
      <alignment horizontal="center" vertical="center"/>
    </xf>
    <xf numFmtId="164" fontId="38" fillId="9" borderId="105" xfId="0" applyNumberFormat="1" applyFont="1" applyFill="1" applyBorder="1" applyAlignment="1" applyProtection="1">
      <alignment horizontal="center" vertical="center"/>
    </xf>
    <xf numFmtId="4" fontId="38" fillId="9" borderId="99" xfId="0" applyNumberFormat="1" applyFont="1" applyFill="1" applyBorder="1" applyAlignment="1" applyProtection="1">
      <alignment horizontal="center" vertical="center"/>
    </xf>
    <xf numFmtId="4" fontId="38" fillId="9" borderId="103" xfId="0" applyNumberFormat="1" applyFont="1" applyFill="1" applyBorder="1" applyAlignment="1" applyProtection="1">
      <alignment horizontal="center" vertical="center"/>
    </xf>
    <xf numFmtId="4" fontId="38" fillId="9" borderId="105" xfId="0" applyNumberFormat="1" applyFont="1" applyFill="1" applyBorder="1" applyAlignment="1" applyProtection="1">
      <alignment horizontal="center" vertical="center"/>
    </xf>
    <xf numFmtId="0" fontId="38" fillId="9" borderId="99" xfId="0" applyNumberFormat="1" applyFont="1" applyFill="1" applyBorder="1" applyAlignment="1" applyProtection="1">
      <alignment horizontal="left" vertical="center"/>
    </xf>
    <xf numFmtId="0" fontId="38" fillId="9" borderId="103" xfId="0" applyNumberFormat="1" applyFont="1" applyFill="1" applyBorder="1" applyAlignment="1" applyProtection="1">
      <alignment horizontal="left" vertical="center"/>
    </xf>
    <xf numFmtId="0" fontId="38" fillId="9" borderId="105" xfId="0" applyNumberFormat="1" applyFont="1" applyFill="1" applyBorder="1" applyAlignment="1" applyProtection="1">
      <alignment horizontal="left" vertical="center"/>
    </xf>
    <xf numFmtId="4" fontId="38" fillId="9" borderId="110" xfId="0" applyNumberFormat="1" applyFont="1" applyFill="1" applyBorder="1" applyAlignment="1" applyProtection="1">
      <alignment horizontal="center" vertical="center"/>
    </xf>
    <xf numFmtId="0" fontId="40" fillId="8" borderId="92" xfId="0" applyNumberFormat="1" applyFont="1" applyFill="1" applyBorder="1" applyAlignment="1" applyProtection="1">
      <alignment horizontal="center" vertical="center"/>
    </xf>
    <xf numFmtId="0" fontId="40" fillId="8" borderId="93" xfId="0" applyNumberFormat="1" applyFont="1" applyFill="1" applyBorder="1" applyAlignment="1" applyProtection="1">
      <alignment horizontal="center" vertical="center"/>
    </xf>
    <xf numFmtId="0" fontId="40" fillId="8" borderId="94" xfId="0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left" vertical="top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3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48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9" fillId="0" borderId="51" xfId="0" applyNumberFormat="1" applyFont="1" applyBorder="1" applyAlignment="1">
      <alignment horizontal="left" vertical="center" wrapText="1"/>
    </xf>
    <xf numFmtId="49" fontId="19" fillId="0" borderId="0" xfId="0" applyNumberFormat="1" applyFont="1" applyBorder="1" applyAlignment="1">
      <alignment horizontal="left" vertical="center" wrapText="1"/>
    </xf>
    <xf numFmtId="49" fontId="19" fillId="0" borderId="23" xfId="0" applyNumberFormat="1" applyFont="1" applyBorder="1" applyAlignment="1">
      <alignment horizontal="left" vertical="center" wrapText="1"/>
    </xf>
    <xf numFmtId="0" fontId="6" fillId="4" borderId="0" xfId="0" applyFont="1" applyFill="1" applyBorder="1" applyAlignment="1">
      <alignment horizontal="center"/>
    </xf>
    <xf numFmtId="0" fontId="7" fillId="5" borderId="56" xfId="0" applyFont="1" applyFill="1" applyBorder="1" applyAlignment="1">
      <alignment horizontal="right" vertical="center" wrapText="1"/>
    </xf>
    <xf numFmtId="0" fontId="7" fillId="5" borderId="57" xfId="0" applyFont="1" applyFill="1" applyBorder="1" applyAlignment="1">
      <alignment horizontal="right" vertical="center" wrapText="1"/>
    </xf>
    <xf numFmtId="3" fontId="19" fillId="4" borderId="56" xfId="0" applyNumberFormat="1" applyFont="1" applyFill="1" applyBorder="1" applyAlignment="1">
      <alignment horizontal="center" vertical="center"/>
    </xf>
    <xf numFmtId="3" fontId="19" fillId="4" borderId="57" xfId="0" applyNumberFormat="1" applyFont="1" applyFill="1" applyBorder="1" applyAlignment="1">
      <alignment horizontal="center" vertical="center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right" vertical="center" wrapText="1"/>
    </xf>
    <xf numFmtId="0" fontId="7" fillId="4" borderId="57" xfId="0" applyFont="1" applyFill="1" applyBorder="1" applyAlignment="1">
      <alignment horizontal="right" vertical="center" wrapText="1"/>
    </xf>
    <xf numFmtId="3" fontId="52" fillId="4" borderId="56" xfId="0" applyNumberFormat="1" applyFont="1" applyFill="1" applyBorder="1" applyAlignment="1">
      <alignment horizontal="center" vertical="center"/>
    </xf>
    <xf numFmtId="3" fontId="52" fillId="4" borderId="57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topLeftCell="A55" workbookViewId="0">
      <selection activeCell="I75" sqref="I75"/>
    </sheetView>
  </sheetViews>
  <sheetFormatPr defaultRowHeight="15.75" x14ac:dyDescent="0.2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7" width="18.28515625" style="66" customWidth="1"/>
    <col min="8" max="8" width="18.28515625" style="509" customWidth="1"/>
    <col min="9" max="9" width="16.5703125" style="166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 x14ac:dyDescent="0.25">
      <c r="F1" s="271"/>
      <c r="H1" s="505"/>
      <c r="I1" s="177" t="s">
        <v>669</v>
      </c>
      <c r="J1" s="272"/>
      <c r="K1" s="272"/>
    </row>
    <row r="2" spans="1:11" ht="20.25" customHeight="1" x14ac:dyDescent="0.25">
      <c r="B2" s="583" t="s">
        <v>577</v>
      </c>
      <c r="C2" s="583"/>
      <c r="D2" s="583"/>
      <c r="E2" s="583"/>
      <c r="F2" s="583"/>
      <c r="G2" s="583"/>
      <c r="H2" s="583"/>
      <c r="I2" s="583"/>
    </row>
    <row r="3" spans="1:11" ht="19.5" customHeight="1" x14ac:dyDescent="0.25">
      <c r="B3" s="583" t="s">
        <v>837</v>
      </c>
      <c r="C3" s="583"/>
      <c r="D3" s="583"/>
      <c r="E3" s="583"/>
      <c r="F3" s="583"/>
      <c r="G3" s="583"/>
      <c r="H3" s="583"/>
      <c r="I3" s="583"/>
    </row>
    <row r="4" spans="1:11" ht="12" customHeight="1" x14ac:dyDescent="0.25">
      <c r="B4" s="273"/>
      <c r="C4" s="273"/>
      <c r="D4" s="273"/>
      <c r="E4" s="273"/>
      <c r="F4" s="273"/>
      <c r="G4" s="166"/>
      <c r="H4" s="506"/>
      <c r="I4" s="167"/>
    </row>
    <row r="5" spans="1:11" ht="12" customHeight="1" thickBot="1" x14ac:dyDescent="0.3">
      <c r="B5" s="137"/>
      <c r="C5" s="137"/>
      <c r="D5" s="137"/>
      <c r="E5" s="273"/>
      <c r="F5" s="273"/>
      <c r="G5" s="166"/>
      <c r="H5" s="506"/>
      <c r="I5" s="167" t="s">
        <v>128</v>
      </c>
    </row>
    <row r="6" spans="1:11" ht="29.25" customHeight="1" x14ac:dyDescent="0.25">
      <c r="B6" s="584" t="s">
        <v>60</v>
      </c>
      <c r="C6" s="592" t="s">
        <v>61</v>
      </c>
      <c r="D6" s="590" t="s">
        <v>84</v>
      </c>
      <c r="E6" s="586" t="s">
        <v>772</v>
      </c>
      <c r="F6" s="588" t="s">
        <v>771</v>
      </c>
      <c r="G6" s="596" t="s">
        <v>838</v>
      </c>
      <c r="H6" s="597"/>
      <c r="I6" s="594" t="s">
        <v>839</v>
      </c>
    </row>
    <row r="7" spans="1:11" ht="24.75" customHeight="1" x14ac:dyDescent="0.25">
      <c r="A7" s="16"/>
      <c r="B7" s="585"/>
      <c r="C7" s="593"/>
      <c r="D7" s="591"/>
      <c r="E7" s="587"/>
      <c r="F7" s="589"/>
      <c r="G7" s="238" t="s">
        <v>67</v>
      </c>
      <c r="H7" s="502" t="s">
        <v>46</v>
      </c>
      <c r="I7" s="595"/>
    </row>
    <row r="8" spans="1:11" ht="16.5" customHeight="1" thickBot="1" x14ac:dyDescent="0.3">
      <c r="A8" s="79"/>
      <c r="B8" s="274">
        <v>1</v>
      </c>
      <c r="C8" s="198">
        <v>2</v>
      </c>
      <c r="D8" s="275">
        <v>3</v>
      </c>
      <c r="E8" s="197">
        <v>4</v>
      </c>
      <c r="F8" s="275">
        <v>5</v>
      </c>
      <c r="G8" s="175">
        <v>6</v>
      </c>
      <c r="H8" s="507">
        <v>7</v>
      </c>
      <c r="I8" s="176">
        <v>8</v>
      </c>
    </row>
    <row r="9" spans="1:11" ht="20.100000000000001" customHeight="1" x14ac:dyDescent="0.25">
      <c r="A9" s="79"/>
      <c r="B9" s="579"/>
      <c r="C9" s="279" t="s">
        <v>578</v>
      </c>
      <c r="D9" s="580">
        <v>1001</v>
      </c>
      <c r="E9" s="581">
        <f>E11+E14+E17+E18-E19+E20+E21</f>
        <v>617035</v>
      </c>
      <c r="F9" s="581">
        <f>F11+F14+F17+F18-F19+F20+F21</f>
        <v>798395</v>
      </c>
      <c r="G9" s="581">
        <f>G11+G14+G17+G18-G19+G20+G21</f>
        <v>599750</v>
      </c>
      <c r="H9" s="561">
        <v>482007</v>
      </c>
      <c r="I9" s="563">
        <f>IFERROR(H9/G9,"  ")</f>
        <v>0.80367986661108792</v>
      </c>
    </row>
    <row r="10" spans="1:11" ht="13.5" customHeight="1" x14ac:dyDescent="0.25">
      <c r="A10" s="79"/>
      <c r="B10" s="575"/>
      <c r="C10" s="280" t="s">
        <v>579</v>
      </c>
      <c r="D10" s="576"/>
      <c r="E10" s="582"/>
      <c r="F10" s="582"/>
      <c r="G10" s="582"/>
      <c r="H10" s="562"/>
      <c r="I10" s="564" t="str">
        <f>IFERROR(H10/G10,"  ")</f>
        <v xml:space="preserve">  </v>
      </c>
    </row>
    <row r="11" spans="1:11" ht="20.100000000000001" customHeight="1" x14ac:dyDescent="0.25">
      <c r="A11" s="79"/>
      <c r="B11" s="276">
        <v>60</v>
      </c>
      <c r="C11" s="188" t="s">
        <v>580</v>
      </c>
      <c r="D11" s="277">
        <v>1002</v>
      </c>
      <c r="E11" s="352">
        <v>600</v>
      </c>
      <c r="F11" s="516">
        <f>F12+F13</f>
        <v>900</v>
      </c>
      <c r="G11" s="516">
        <f>G12+G13</f>
        <v>675</v>
      </c>
      <c r="H11" s="353">
        <v>442</v>
      </c>
      <c r="I11" s="189">
        <f>IFERROR(H11/G11,"  ")</f>
        <v>0.65481481481481485</v>
      </c>
    </row>
    <row r="12" spans="1:11" ht="20.100000000000001" customHeight="1" x14ac:dyDescent="0.25">
      <c r="A12" s="79"/>
      <c r="B12" s="276" t="s">
        <v>581</v>
      </c>
      <c r="C12" s="188" t="s">
        <v>582</v>
      </c>
      <c r="D12" s="277">
        <v>1003</v>
      </c>
      <c r="E12" s="355">
        <v>600</v>
      </c>
      <c r="F12" s="353">
        <v>900</v>
      </c>
      <c r="G12" s="355">
        <v>675</v>
      </c>
      <c r="H12" s="353">
        <v>442</v>
      </c>
      <c r="I12" s="189">
        <f>IFERROR(H12/G12,"  ")</f>
        <v>0.65481481481481485</v>
      </c>
    </row>
    <row r="13" spans="1:11" ht="20.100000000000001" customHeight="1" x14ac:dyDescent="0.25">
      <c r="A13" s="79"/>
      <c r="B13" s="276" t="s">
        <v>583</v>
      </c>
      <c r="C13" s="188" t="s">
        <v>584</v>
      </c>
      <c r="D13" s="277">
        <v>1004</v>
      </c>
      <c r="E13" s="355"/>
      <c r="F13" s="353"/>
      <c r="G13" s="355"/>
      <c r="H13" s="353"/>
      <c r="I13" s="189" t="str">
        <f t="shared" ref="I13:I74" si="0">IFERROR(H13/G13,"  ")</f>
        <v xml:space="preserve">  </v>
      </c>
    </row>
    <row r="14" spans="1:11" ht="20.100000000000001" customHeight="1" x14ac:dyDescent="0.25">
      <c r="A14" s="79"/>
      <c r="B14" s="276">
        <v>61</v>
      </c>
      <c r="C14" s="188" t="s">
        <v>585</v>
      </c>
      <c r="D14" s="277">
        <v>1005</v>
      </c>
      <c r="E14" s="353">
        <f>E15+E16</f>
        <v>598074</v>
      </c>
      <c r="F14" s="353">
        <f>F15+F16</f>
        <v>774315</v>
      </c>
      <c r="G14" s="353">
        <f>G15+G16</f>
        <v>581610</v>
      </c>
      <c r="H14" s="353">
        <v>472202</v>
      </c>
      <c r="I14" s="189">
        <f t="shared" si="0"/>
        <v>0.81188769106445902</v>
      </c>
    </row>
    <row r="15" spans="1:11" ht="20.100000000000001" customHeight="1" x14ac:dyDescent="0.25">
      <c r="A15" s="79"/>
      <c r="B15" s="276" t="s">
        <v>586</v>
      </c>
      <c r="C15" s="188" t="s">
        <v>587</v>
      </c>
      <c r="D15" s="277">
        <v>1006</v>
      </c>
      <c r="E15" s="355">
        <v>598074</v>
      </c>
      <c r="F15" s="353">
        <v>774315</v>
      </c>
      <c r="G15" s="355">
        <v>581610</v>
      </c>
      <c r="H15" s="353">
        <v>472202</v>
      </c>
      <c r="I15" s="189">
        <f t="shared" si="0"/>
        <v>0.81188769106445902</v>
      </c>
    </row>
    <row r="16" spans="1:11" ht="20.100000000000001" customHeight="1" x14ac:dyDescent="0.25">
      <c r="A16" s="79"/>
      <c r="B16" s="276" t="s">
        <v>588</v>
      </c>
      <c r="C16" s="188" t="s">
        <v>589</v>
      </c>
      <c r="D16" s="277">
        <v>1007</v>
      </c>
      <c r="E16" s="355"/>
      <c r="F16" s="353"/>
      <c r="G16" s="355"/>
      <c r="H16" s="353"/>
      <c r="I16" s="189" t="str">
        <f t="shared" si="0"/>
        <v xml:space="preserve">  </v>
      </c>
    </row>
    <row r="17" spans="1:9" ht="20.100000000000001" customHeight="1" x14ac:dyDescent="0.25">
      <c r="A17" s="79"/>
      <c r="B17" s="276">
        <v>62</v>
      </c>
      <c r="C17" s="188" t="s">
        <v>590</v>
      </c>
      <c r="D17" s="277">
        <v>1008</v>
      </c>
      <c r="E17" s="355"/>
      <c r="F17" s="353"/>
      <c r="G17" s="355"/>
      <c r="H17" s="353"/>
      <c r="I17" s="189" t="str">
        <f t="shared" si="0"/>
        <v xml:space="preserve">  </v>
      </c>
    </row>
    <row r="18" spans="1:9" ht="20.100000000000001" customHeight="1" x14ac:dyDescent="0.25">
      <c r="A18" s="79"/>
      <c r="B18" s="276">
        <v>630</v>
      </c>
      <c r="C18" s="188" t="s">
        <v>591</v>
      </c>
      <c r="D18" s="277">
        <v>1009</v>
      </c>
      <c r="E18" s="355"/>
      <c r="F18" s="353">
        <v>300</v>
      </c>
      <c r="G18" s="355">
        <v>230</v>
      </c>
      <c r="H18" s="353"/>
      <c r="I18" s="189"/>
    </row>
    <row r="19" spans="1:9" ht="20.100000000000001" customHeight="1" x14ac:dyDescent="0.25">
      <c r="A19" s="79"/>
      <c r="B19" s="276">
        <v>631</v>
      </c>
      <c r="C19" s="188" t="s">
        <v>592</v>
      </c>
      <c r="D19" s="277">
        <v>1010</v>
      </c>
      <c r="E19" s="355">
        <v>135</v>
      </c>
      <c r="F19" s="353">
        <v>380</v>
      </c>
      <c r="G19" s="355">
        <v>285</v>
      </c>
      <c r="H19" s="353"/>
      <c r="I19" s="189"/>
    </row>
    <row r="20" spans="1:9" ht="20.100000000000001" customHeight="1" x14ac:dyDescent="0.25">
      <c r="A20" s="79"/>
      <c r="B20" s="276" t="s">
        <v>593</v>
      </c>
      <c r="C20" s="188" t="s">
        <v>594</v>
      </c>
      <c r="D20" s="277">
        <v>1011</v>
      </c>
      <c r="E20" s="355">
        <v>18118</v>
      </c>
      <c r="F20" s="353">
        <v>20000</v>
      </c>
      <c r="G20" s="355">
        <v>15000</v>
      </c>
      <c r="H20" s="353">
        <v>9363</v>
      </c>
      <c r="I20" s="189">
        <f t="shared" si="0"/>
        <v>0.62419999999999998</v>
      </c>
    </row>
    <row r="21" spans="1:9" ht="25.5" customHeight="1" x14ac:dyDescent="0.25">
      <c r="A21" s="79"/>
      <c r="B21" s="276" t="s">
        <v>595</v>
      </c>
      <c r="C21" s="188" t="s">
        <v>596</v>
      </c>
      <c r="D21" s="277">
        <v>1012</v>
      </c>
      <c r="E21" s="355">
        <v>378</v>
      </c>
      <c r="F21" s="353">
        <v>3260</v>
      </c>
      <c r="G21" s="355">
        <v>2520</v>
      </c>
      <c r="H21" s="353"/>
      <c r="I21" s="189"/>
    </row>
    <row r="22" spans="1:9" ht="20.100000000000001" customHeight="1" x14ac:dyDescent="0.25">
      <c r="A22" s="79"/>
      <c r="B22" s="281"/>
      <c r="C22" s="282" t="s">
        <v>597</v>
      </c>
      <c r="D22" s="283">
        <v>1013</v>
      </c>
      <c r="E22" s="353">
        <f>E23+E24+E25+E29+E30+E31+E32+E33</f>
        <v>629826</v>
      </c>
      <c r="F22" s="353">
        <f>F23+F24+F25+F29+F30+F31+F32+F33</f>
        <v>775334</v>
      </c>
      <c r="G22" s="353">
        <f>G23+G24+G25+G29+G30+G31+G32+G33</f>
        <v>579788</v>
      </c>
      <c r="H22" s="508">
        <v>492791</v>
      </c>
      <c r="I22" s="284">
        <f t="shared" si="0"/>
        <v>0.84995032667112802</v>
      </c>
    </row>
    <row r="23" spans="1:9" ht="20.100000000000001" customHeight="1" x14ac:dyDescent="0.25">
      <c r="A23" s="79"/>
      <c r="B23" s="276">
        <v>50</v>
      </c>
      <c r="C23" s="188" t="s">
        <v>598</v>
      </c>
      <c r="D23" s="277">
        <v>1014</v>
      </c>
      <c r="E23" s="355">
        <v>355</v>
      </c>
      <c r="F23" s="353">
        <v>900</v>
      </c>
      <c r="G23" s="355">
        <v>675</v>
      </c>
      <c r="H23" s="353">
        <v>442</v>
      </c>
      <c r="I23" s="189">
        <f t="shared" si="0"/>
        <v>0.65481481481481485</v>
      </c>
    </row>
    <row r="24" spans="1:9" ht="20.100000000000001" customHeight="1" x14ac:dyDescent="0.25">
      <c r="A24" s="79"/>
      <c r="B24" s="276">
        <v>51</v>
      </c>
      <c r="C24" s="188" t="s">
        <v>599</v>
      </c>
      <c r="D24" s="277">
        <v>1015</v>
      </c>
      <c r="E24" s="355">
        <v>96285</v>
      </c>
      <c r="F24" s="353">
        <v>165210</v>
      </c>
      <c r="G24" s="355">
        <v>123145</v>
      </c>
      <c r="H24" s="353">
        <v>67637</v>
      </c>
      <c r="I24" s="189">
        <f t="shared" si="0"/>
        <v>0.54924682285111048</v>
      </c>
    </row>
    <row r="25" spans="1:9" ht="25.5" customHeight="1" x14ac:dyDescent="0.25">
      <c r="A25" s="79"/>
      <c r="B25" s="276">
        <v>52</v>
      </c>
      <c r="C25" s="188" t="s">
        <v>600</v>
      </c>
      <c r="D25" s="277">
        <v>1016</v>
      </c>
      <c r="E25" s="353">
        <f>E26+E27+E28</f>
        <v>436859</v>
      </c>
      <c r="F25" s="353">
        <f>F26+F27+F28</f>
        <v>498224</v>
      </c>
      <c r="G25" s="353">
        <f>G26+G27+G28</f>
        <v>372718</v>
      </c>
      <c r="H25" s="353">
        <v>365085</v>
      </c>
      <c r="I25" s="189">
        <f t="shared" si="0"/>
        <v>0.97952071002742025</v>
      </c>
    </row>
    <row r="26" spans="1:9" ht="20.100000000000001" customHeight="1" x14ac:dyDescent="0.25">
      <c r="A26" s="79"/>
      <c r="B26" s="276">
        <v>520</v>
      </c>
      <c r="C26" s="188" t="s">
        <v>601</v>
      </c>
      <c r="D26" s="277">
        <v>1017</v>
      </c>
      <c r="E26" s="355">
        <v>362768</v>
      </c>
      <c r="F26" s="353">
        <v>406800</v>
      </c>
      <c r="G26" s="355">
        <v>306000</v>
      </c>
      <c r="H26" s="353">
        <v>302945</v>
      </c>
      <c r="I26" s="189">
        <f t="shared" si="0"/>
        <v>0.99001633986928106</v>
      </c>
    </row>
    <row r="27" spans="1:9" ht="20.100000000000001" customHeight="1" x14ac:dyDescent="0.25">
      <c r="A27" s="79"/>
      <c r="B27" s="276">
        <v>521</v>
      </c>
      <c r="C27" s="188" t="s">
        <v>602</v>
      </c>
      <c r="D27" s="277">
        <v>1018</v>
      </c>
      <c r="E27" s="355">
        <v>58309</v>
      </c>
      <c r="F27" s="353">
        <v>62674</v>
      </c>
      <c r="G27" s="355">
        <v>45155</v>
      </c>
      <c r="H27" s="353">
        <v>45887</v>
      </c>
      <c r="I27" s="189">
        <f t="shared" si="0"/>
        <v>1.0162108293655188</v>
      </c>
    </row>
    <row r="28" spans="1:9" ht="20.100000000000001" customHeight="1" x14ac:dyDescent="0.25">
      <c r="A28" s="79"/>
      <c r="B28" s="276" t="s">
        <v>603</v>
      </c>
      <c r="C28" s="188" t="s">
        <v>604</v>
      </c>
      <c r="D28" s="277">
        <v>1019</v>
      </c>
      <c r="E28" s="355">
        <v>15782</v>
      </c>
      <c r="F28" s="353">
        <v>28750</v>
      </c>
      <c r="G28" s="355">
        <v>21563</v>
      </c>
      <c r="H28" s="353">
        <v>16253</v>
      </c>
      <c r="I28" s="189">
        <f t="shared" si="0"/>
        <v>0.75374484069934611</v>
      </c>
    </row>
    <row r="29" spans="1:9" ht="20.100000000000001" customHeight="1" x14ac:dyDescent="0.25">
      <c r="A29" s="79"/>
      <c r="B29" s="276">
        <v>540</v>
      </c>
      <c r="C29" s="188" t="s">
        <v>605</v>
      </c>
      <c r="D29" s="277">
        <v>1020</v>
      </c>
      <c r="E29" s="355">
        <v>24866</v>
      </c>
      <c r="F29" s="353">
        <v>30000</v>
      </c>
      <c r="G29" s="355">
        <v>22500</v>
      </c>
      <c r="H29" s="353">
        <v>19202</v>
      </c>
      <c r="I29" s="189">
        <f t="shared" si="0"/>
        <v>0.85342222222222219</v>
      </c>
    </row>
    <row r="30" spans="1:9" ht="25.5" customHeight="1" x14ac:dyDescent="0.25">
      <c r="A30" s="79"/>
      <c r="B30" s="276" t="s">
        <v>606</v>
      </c>
      <c r="C30" s="188" t="s">
        <v>607</v>
      </c>
      <c r="D30" s="277">
        <v>1021</v>
      </c>
      <c r="E30" s="355">
        <v>292</v>
      </c>
      <c r="F30" s="353">
        <v>1000</v>
      </c>
      <c r="G30" s="355">
        <v>750</v>
      </c>
      <c r="H30" s="353"/>
      <c r="I30" s="189"/>
    </row>
    <row r="31" spans="1:9" ht="20.100000000000001" customHeight="1" x14ac:dyDescent="0.25">
      <c r="A31" s="79"/>
      <c r="B31" s="276">
        <v>53</v>
      </c>
      <c r="C31" s="188" t="s">
        <v>608</v>
      </c>
      <c r="D31" s="277">
        <v>1022</v>
      </c>
      <c r="E31" s="355">
        <v>9112</v>
      </c>
      <c r="F31" s="353">
        <v>30000</v>
      </c>
      <c r="G31" s="355">
        <v>22500</v>
      </c>
      <c r="H31" s="353">
        <v>6870</v>
      </c>
      <c r="I31" s="189">
        <f t="shared" si="0"/>
        <v>0.30533333333333335</v>
      </c>
    </row>
    <row r="32" spans="1:9" ht="20.100000000000001" customHeight="1" x14ac:dyDescent="0.25">
      <c r="A32" s="79"/>
      <c r="B32" s="276" t="s">
        <v>609</v>
      </c>
      <c r="C32" s="188" t="s">
        <v>610</v>
      </c>
      <c r="D32" s="277">
        <v>1023</v>
      </c>
      <c r="E32" s="355">
        <v>27468</v>
      </c>
      <c r="F32" s="353">
        <v>20000</v>
      </c>
      <c r="G32" s="355">
        <v>15000</v>
      </c>
      <c r="H32" s="353">
        <v>4500</v>
      </c>
      <c r="I32" s="189">
        <f t="shared" si="0"/>
        <v>0.3</v>
      </c>
    </row>
    <row r="33" spans="1:9" ht="20.100000000000001" customHeight="1" x14ac:dyDescent="0.25">
      <c r="A33" s="79"/>
      <c r="B33" s="276">
        <v>55</v>
      </c>
      <c r="C33" s="188" t="s">
        <v>611</v>
      </c>
      <c r="D33" s="277">
        <v>1024</v>
      </c>
      <c r="E33" s="355">
        <v>34589</v>
      </c>
      <c r="F33" s="353">
        <v>30000</v>
      </c>
      <c r="G33" s="355">
        <v>22500</v>
      </c>
      <c r="H33" s="353">
        <v>29055</v>
      </c>
      <c r="I33" s="189">
        <f t="shared" si="0"/>
        <v>1.2913333333333334</v>
      </c>
    </row>
    <row r="34" spans="1:9" ht="20.100000000000001" customHeight="1" x14ac:dyDescent="0.25">
      <c r="A34" s="79"/>
      <c r="B34" s="281"/>
      <c r="C34" s="282" t="s">
        <v>612</v>
      </c>
      <c r="D34" s="283">
        <v>1025</v>
      </c>
      <c r="E34" s="353"/>
      <c r="F34" s="353">
        <f>F9-F22</f>
        <v>23061</v>
      </c>
      <c r="G34" s="353">
        <f>G9-G22</f>
        <v>19962</v>
      </c>
      <c r="H34" s="508"/>
      <c r="I34" s="284"/>
    </row>
    <row r="35" spans="1:9" ht="20.100000000000001" customHeight="1" x14ac:dyDescent="0.25">
      <c r="A35" s="79"/>
      <c r="B35" s="281"/>
      <c r="C35" s="282" t="s">
        <v>613</v>
      </c>
      <c r="D35" s="283">
        <v>1026</v>
      </c>
      <c r="E35" s="355">
        <v>12791</v>
      </c>
      <c r="F35" s="353"/>
      <c r="G35" s="355"/>
      <c r="H35" s="508">
        <v>10784</v>
      </c>
      <c r="I35" s="284" t="str">
        <f t="shared" si="0"/>
        <v xml:space="preserve">  </v>
      </c>
    </row>
    <row r="36" spans="1:9" ht="20.100000000000001" customHeight="1" x14ac:dyDescent="0.25">
      <c r="A36" s="79"/>
      <c r="B36" s="575"/>
      <c r="C36" s="285" t="s">
        <v>614</v>
      </c>
      <c r="D36" s="576">
        <v>1027</v>
      </c>
      <c r="E36" s="559">
        <f>E38+E39+E40+E41</f>
        <v>23546</v>
      </c>
      <c r="F36" s="559">
        <f>F38+F39+F40+F41</f>
        <v>25208</v>
      </c>
      <c r="G36" s="559">
        <f>G38+G39+G40+G41</f>
        <v>18906</v>
      </c>
      <c r="H36" s="561">
        <v>19651</v>
      </c>
      <c r="I36" s="563">
        <f t="shared" si="0"/>
        <v>1.0394054797418808</v>
      </c>
    </row>
    <row r="37" spans="1:9" ht="14.25" customHeight="1" x14ac:dyDescent="0.25">
      <c r="A37" s="79"/>
      <c r="B37" s="575"/>
      <c r="C37" s="280" t="s">
        <v>615</v>
      </c>
      <c r="D37" s="576"/>
      <c r="E37" s="560"/>
      <c r="F37" s="560"/>
      <c r="G37" s="560"/>
      <c r="H37" s="562"/>
      <c r="I37" s="564" t="str">
        <f t="shared" si="0"/>
        <v xml:space="preserve">  </v>
      </c>
    </row>
    <row r="38" spans="1:9" ht="24" customHeight="1" x14ac:dyDescent="0.25">
      <c r="A38" s="79"/>
      <c r="B38" s="276" t="s">
        <v>616</v>
      </c>
      <c r="C38" s="188" t="s">
        <v>617</v>
      </c>
      <c r="D38" s="277">
        <v>1028</v>
      </c>
      <c r="E38" s="355"/>
      <c r="F38" s="353"/>
      <c r="G38" s="355"/>
      <c r="H38" s="353"/>
      <c r="I38" s="189"/>
    </row>
    <row r="39" spans="1:9" ht="20.100000000000001" customHeight="1" x14ac:dyDescent="0.25">
      <c r="A39" s="79"/>
      <c r="B39" s="276">
        <v>662</v>
      </c>
      <c r="C39" s="188" t="s">
        <v>618</v>
      </c>
      <c r="D39" s="277">
        <v>1029</v>
      </c>
      <c r="E39" s="355">
        <v>22998</v>
      </c>
      <c r="F39" s="353">
        <v>25200</v>
      </c>
      <c r="G39" s="355">
        <v>18900</v>
      </c>
      <c r="H39" s="353">
        <v>19607</v>
      </c>
      <c r="I39" s="189"/>
    </row>
    <row r="40" spans="1:9" ht="20.100000000000001" customHeight="1" x14ac:dyDescent="0.25">
      <c r="A40" s="79"/>
      <c r="B40" s="276" t="s">
        <v>126</v>
      </c>
      <c r="C40" s="188" t="s">
        <v>619</v>
      </c>
      <c r="D40" s="277">
        <v>1030</v>
      </c>
      <c r="E40" s="355">
        <v>548</v>
      </c>
      <c r="F40" s="353">
        <v>8</v>
      </c>
      <c r="G40" s="355">
        <v>6</v>
      </c>
      <c r="H40" s="353">
        <v>44</v>
      </c>
      <c r="I40" s="189"/>
    </row>
    <row r="41" spans="1:9" ht="20.100000000000001" customHeight="1" x14ac:dyDescent="0.25">
      <c r="A41" s="79"/>
      <c r="B41" s="276" t="s">
        <v>620</v>
      </c>
      <c r="C41" s="188" t="s">
        <v>621</v>
      </c>
      <c r="D41" s="277">
        <v>1031</v>
      </c>
      <c r="E41" s="355"/>
      <c r="F41" s="353"/>
      <c r="G41" s="355"/>
      <c r="H41" s="353"/>
      <c r="I41" s="189" t="str">
        <f t="shared" si="0"/>
        <v xml:space="preserve">  </v>
      </c>
    </row>
    <row r="42" spans="1:9" ht="20.100000000000001" customHeight="1" x14ac:dyDescent="0.25">
      <c r="A42" s="79"/>
      <c r="B42" s="575"/>
      <c r="C42" s="285" t="s">
        <v>622</v>
      </c>
      <c r="D42" s="576">
        <v>1032</v>
      </c>
      <c r="E42" s="559">
        <v>21432</v>
      </c>
      <c r="F42" s="559">
        <f>F44+F45+F46+F47</f>
        <v>30030</v>
      </c>
      <c r="G42" s="559">
        <f>G44+G45+G46+G47</f>
        <v>22522</v>
      </c>
      <c r="H42" s="565">
        <v>13875</v>
      </c>
      <c r="I42" s="563">
        <f t="shared" si="0"/>
        <v>0.61606429269159046</v>
      </c>
    </row>
    <row r="43" spans="1:9" ht="20.100000000000001" customHeight="1" x14ac:dyDescent="0.25">
      <c r="A43" s="79"/>
      <c r="B43" s="575"/>
      <c r="C43" s="280" t="s">
        <v>623</v>
      </c>
      <c r="D43" s="576"/>
      <c r="E43" s="560"/>
      <c r="F43" s="560"/>
      <c r="G43" s="560"/>
      <c r="H43" s="566"/>
      <c r="I43" s="564" t="str">
        <f t="shared" si="0"/>
        <v xml:space="preserve">  </v>
      </c>
    </row>
    <row r="44" spans="1:9" ht="27.75" customHeight="1" x14ac:dyDescent="0.25">
      <c r="A44" s="79"/>
      <c r="B44" s="276" t="s">
        <v>624</v>
      </c>
      <c r="C44" s="188" t="s">
        <v>625</v>
      </c>
      <c r="D44" s="277">
        <v>1033</v>
      </c>
      <c r="E44" s="355"/>
      <c r="F44" s="353"/>
      <c r="G44" s="355"/>
      <c r="H44" s="353"/>
      <c r="I44" s="189" t="str">
        <f t="shared" si="0"/>
        <v xml:space="preserve">  </v>
      </c>
    </row>
    <row r="45" spans="1:9" ht="20.100000000000001" customHeight="1" x14ac:dyDescent="0.25">
      <c r="A45" s="79"/>
      <c r="B45" s="276">
        <v>562</v>
      </c>
      <c r="C45" s="188" t="s">
        <v>626</v>
      </c>
      <c r="D45" s="277">
        <v>1034</v>
      </c>
      <c r="E45" s="355">
        <v>20559</v>
      </c>
      <c r="F45" s="353">
        <v>30000</v>
      </c>
      <c r="G45" s="355">
        <v>22500</v>
      </c>
      <c r="H45" s="353">
        <v>13608</v>
      </c>
      <c r="I45" s="189">
        <f t="shared" si="0"/>
        <v>0.6048</v>
      </c>
    </row>
    <row r="46" spans="1:9" ht="20.100000000000001" customHeight="1" x14ac:dyDescent="0.25">
      <c r="A46" s="79"/>
      <c r="B46" s="276" t="s">
        <v>127</v>
      </c>
      <c r="C46" s="188" t="s">
        <v>627</v>
      </c>
      <c r="D46" s="277">
        <v>1035</v>
      </c>
      <c r="E46" s="355">
        <v>21</v>
      </c>
      <c r="F46" s="353">
        <v>15</v>
      </c>
      <c r="G46" s="355">
        <v>11</v>
      </c>
      <c r="H46" s="353">
        <v>4</v>
      </c>
      <c r="I46" s="189"/>
    </row>
    <row r="47" spans="1:9" ht="20.100000000000001" customHeight="1" x14ac:dyDescent="0.25">
      <c r="A47" s="79"/>
      <c r="B47" s="276" t="s">
        <v>628</v>
      </c>
      <c r="C47" s="188" t="s">
        <v>629</v>
      </c>
      <c r="D47" s="277">
        <v>1036</v>
      </c>
      <c r="E47" s="355">
        <v>852</v>
      </c>
      <c r="F47" s="353">
        <v>15</v>
      </c>
      <c r="G47" s="355">
        <v>11</v>
      </c>
      <c r="H47" s="353">
        <v>263</v>
      </c>
      <c r="I47" s="189"/>
    </row>
    <row r="48" spans="1:9" ht="20.100000000000001" customHeight="1" x14ac:dyDescent="0.25">
      <c r="A48" s="79"/>
      <c r="B48" s="276"/>
      <c r="C48" s="179" t="s">
        <v>630</v>
      </c>
      <c r="D48" s="277">
        <v>1037</v>
      </c>
      <c r="E48" s="355">
        <f>E36-E42</f>
        <v>2114</v>
      </c>
      <c r="F48" s="353"/>
      <c r="G48" s="355"/>
      <c r="H48" s="353">
        <v>5776</v>
      </c>
      <c r="I48" s="189" t="str">
        <f t="shared" si="0"/>
        <v xml:space="preserve">  </v>
      </c>
    </row>
    <row r="49" spans="1:9" ht="20.100000000000001" customHeight="1" x14ac:dyDescent="0.25">
      <c r="A49" s="79"/>
      <c r="B49" s="276"/>
      <c r="C49" s="179" t="s">
        <v>631</v>
      </c>
      <c r="D49" s="277">
        <v>1038</v>
      </c>
      <c r="E49" s="353"/>
      <c r="F49" s="353">
        <f>F42-F36</f>
        <v>4822</v>
      </c>
      <c r="G49" s="353">
        <f>G42-G36</f>
        <v>3616</v>
      </c>
      <c r="H49" s="353"/>
      <c r="I49" s="189"/>
    </row>
    <row r="50" spans="1:9" ht="34.5" customHeight="1" x14ac:dyDescent="0.25">
      <c r="A50" s="79"/>
      <c r="B50" s="276" t="s">
        <v>632</v>
      </c>
      <c r="C50" s="179" t="s">
        <v>633</v>
      </c>
      <c r="D50" s="277">
        <v>1039</v>
      </c>
      <c r="E50" s="355">
        <v>105431</v>
      </c>
      <c r="F50" s="353">
        <v>60000</v>
      </c>
      <c r="G50" s="355">
        <v>45000</v>
      </c>
      <c r="H50" s="353"/>
      <c r="I50" s="189"/>
    </row>
    <row r="51" spans="1:9" ht="35.25" customHeight="1" x14ac:dyDescent="0.25">
      <c r="A51" s="79"/>
      <c r="B51" s="276" t="s">
        <v>634</v>
      </c>
      <c r="C51" s="179" t="s">
        <v>635</v>
      </c>
      <c r="D51" s="277">
        <v>1040</v>
      </c>
      <c r="E51" s="355">
        <v>91938</v>
      </c>
      <c r="F51" s="353">
        <v>70000</v>
      </c>
      <c r="G51" s="355">
        <v>55575</v>
      </c>
      <c r="H51" s="353"/>
      <c r="I51" s="189">
        <f t="shared" si="0"/>
        <v>0</v>
      </c>
    </row>
    <row r="52" spans="1:9" ht="20.100000000000001" customHeight="1" x14ac:dyDescent="0.25">
      <c r="A52" s="79"/>
      <c r="B52" s="281">
        <v>67</v>
      </c>
      <c r="C52" s="282" t="s">
        <v>636</v>
      </c>
      <c r="D52" s="283">
        <v>1041</v>
      </c>
      <c r="E52" s="355">
        <v>7318</v>
      </c>
      <c r="F52" s="353">
        <v>14000</v>
      </c>
      <c r="G52" s="355">
        <v>10500</v>
      </c>
      <c r="H52" s="508">
        <v>1152</v>
      </c>
      <c r="I52" s="284">
        <f t="shared" si="0"/>
        <v>0.10971428571428571</v>
      </c>
    </row>
    <row r="53" spans="1:9" ht="20.100000000000001" customHeight="1" x14ac:dyDescent="0.25">
      <c r="A53" s="79"/>
      <c r="B53" s="281">
        <v>57</v>
      </c>
      <c r="C53" s="282" t="s">
        <v>637</v>
      </c>
      <c r="D53" s="283">
        <v>1042</v>
      </c>
      <c r="E53" s="355">
        <v>1605</v>
      </c>
      <c r="F53" s="353">
        <v>10000</v>
      </c>
      <c r="G53" s="355">
        <v>7500</v>
      </c>
      <c r="H53" s="508">
        <v>849</v>
      </c>
      <c r="I53" s="284">
        <f t="shared" si="0"/>
        <v>0.1132</v>
      </c>
    </row>
    <row r="54" spans="1:9" ht="20.100000000000001" customHeight="1" x14ac:dyDescent="0.25">
      <c r="A54" s="79"/>
      <c r="B54" s="575"/>
      <c r="C54" s="285" t="s">
        <v>638</v>
      </c>
      <c r="D54" s="576">
        <v>1043</v>
      </c>
      <c r="E54" s="559">
        <f>E9+E36+E50+E52</f>
        <v>753330</v>
      </c>
      <c r="F54" s="559">
        <f>F9+F36+F50+F52</f>
        <v>897603</v>
      </c>
      <c r="G54" s="559">
        <f>G9+G36+G50+G52</f>
        <v>674156</v>
      </c>
      <c r="H54" s="561">
        <v>502810</v>
      </c>
      <c r="I54" s="563">
        <f t="shared" si="0"/>
        <v>0.74583627528346552</v>
      </c>
    </row>
    <row r="55" spans="1:9" ht="12" customHeight="1" x14ac:dyDescent="0.25">
      <c r="A55" s="79"/>
      <c r="B55" s="575"/>
      <c r="C55" s="280" t="s">
        <v>639</v>
      </c>
      <c r="D55" s="576"/>
      <c r="E55" s="560"/>
      <c r="F55" s="560"/>
      <c r="G55" s="560"/>
      <c r="H55" s="562"/>
      <c r="I55" s="564" t="str">
        <f t="shared" si="0"/>
        <v xml:space="preserve">  </v>
      </c>
    </row>
    <row r="56" spans="1:9" ht="20.100000000000001" customHeight="1" x14ac:dyDescent="0.25">
      <c r="A56" s="79"/>
      <c r="B56" s="575"/>
      <c r="C56" s="285" t="s">
        <v>640</v>
      </c>
      <c r="D56" s="576">
        <v>1044</v>
      </c>
      <c r="E56" s="559">
        <f>E22+E42+E51+E53</f>
        <v>744801</v>
      </c>
      <c r="F56" s="559">
        <f>F22+F42+F51+F53</f>
        <v>885364</v>
      </c>
      <c r="G56" s="559">
        <f>G22+G42+G51+G53</f>
        <v>665385</v>
      </c>
      <c r="H56" s="561">
        <v>507515</v>
      </c>
      <c r="I56" s="563">
        <f t="shared" si="0"/>
        <v>0.76273886546886394</v>
      </c>
    </row>
    <row r="57" spans="1:9" ht="13.5" customHeight="1" x14ac:dyDescent="0.25">
      <c r="A57" s="79"/>
      <c r="B57" s="575"/>
      <c r="C57" s="280" t="s">
        <v>641</v>
      </c>
      <c r="D57" s="576"/>
      <c r="E57" s="560"/>
      <c r="F57" s="560"/>
      <c r="G57" s="560"/>
      <c r="H57" s="562"/>
      <c r="I57" s="564" t="str">
        <f t="shared" si="0"/>
        <v xml:space="preserve">  </v>
      </c>
    </row>
    <row r="58" spans="1:9" ht="20.100000000000001" customHeight="1" x14ac:dyDescent="0.25">
      <c r="A58" s="79"/>
      <c r="B58" s="276"/>
      <c r="C58" s="179" t="s">
        <v>642</v>
      </c>
      <c r="D58" s="277">
        <v>1045</v>
      </c>
      <c r="E58" s="353">
        <f>E54-E56</f>
        <v>8529</v>
      </c>
      <c r="F58" s="353">
        <f>F54-F56</f>
        <v>12239</v>
      </c>
      <c r="G58" s="353">
        <f>G54-G56</f>
        <v>8771</v>
      </c>
      <c r="H58" s="353"/>
      <c r="I58" s="189"/>
    </row>
    <row r="59" spans="1:9" ht="20.100000000000001" customHeight="1" x14ac:dyDescent="0.25">
      <c r="A59" s="79"/>
      <c r="B59" s="276"/>
      <c r="C59" s="179" t="s">
        <v>643</v>
      </c>
      <c r="D59" s="277">
        <v>1046</v>
      </c>
      <c r="E59" s="355"/>
      <c r="F59" s="353"/>
      <c r="G59" s="355"/>
      <c r="H59" s="353">
        <v>4705</v>
      </c>
      <c r="I59" s="189" t="str">
        <f t="shared" si="0"/>
        <v xml:space="preserve">  </v>
      </c>
    </row>
    <row r="60" spans="1:9" ht="41.25" customHeight="1" x14ac:dyDescent="0.25">
      <c r="A60" s="79"/>
      <c r="B60" s="276" t="s">
        <v>92</v>
      </c>
      <c r="C60" s="179" t="s">
        <v>644</v>
      </c>
      <c r="D60" s="277">
        <v>1047</v>
      </c>
      <c r="E60" s="355"/>
      <c r="F60" s="353"/>
      <c r="G60" s="355"/>
      <c r="H60" s="353"/>
      <c r="I60" s="189" t="str">
        <f t="shared" si="0"/>
        <v xml:space="preserve">  </v>
      </c>
    </row>
    <row r="61" spans="1:9" ht="45" customHeight="1" x14ac:dyDescent="0.25">
      <c r="A61" s="79"/>
      <c r="B61" s="276" t="s">
        <v>645</v>
      </c>
      <c r="C61" s="179" t="s">
        <v>646</v>
      </c>
      <c r="D61" s="277">
        <v>1048</v>
      </c>
      <c r="E61" s="355">
        <v>1223</v>
      </c>
      <c r="F61" s="353">
        <v>2000</v>
      </c>
      <c r="G61" s="355">
        <v>1500</v>
      </c>
      <c r="H61" s="353">
        <v>2428</v>
      </c>
      <c r="I61" s="189">
        <f t="shared" si="0"/>
        <v>1.6186666666666667</v>
      </c>
    </row>
    <row r="62" spans="1:9" ht="20.100000000000001" customHeight="1" x14ac:dyDescent="0.25">
      <c r="A62" s="79"/>
      <c r="B62" s="577"/>
      <c r="C62" s="184" t="s">
        <v>647</v>
      </c>
      <c r="D62" s="578">
        <v>1049</v>
      </c>
      <c r="E62" s="559">
        <f>E58-E59+E60-E61</f>
        <v>7306</v>
      </c>
      <c r="F62" s="559">
        <f>F58-F59+F60-F61</f>
        <v>10239</v>
      </c>
      <c r="G62" s="559">
        <f>G58-G59+G60-G61</f>
        <v>7271</v>
      </c>
      <c r="H62" s="573"/>
      <c r="I62" s="571"/>
    </row>
    <row r="63" spans="1:9" ht="12.75" customHeight="1" x14ac:dyDescent="0.25">
      <c r="A63" s="79"/>
      <c r="B63" s="577"/>
      <c r="C63" s="185" t="s">
        <v>668</v>
      </c>
      <c r="D63" s="578"/>
      <c r="E63" s="560"/>
      <c r="F63" s="560"/>
      <c r="G63" s="560"/>
      <c r="H63" s="574"/>
      <c r="I63" s="572"/>
    </row>
    <row r="64" spans="1:9" ht="20.100000000000001" customHeight="1" x14ac:dyDescent="0.25">
      <c r="A64" s="79"/>
      <c r="B64" s="577"/>
      <c r="C64" s="184" t="s">
        <v>648</v>
      </c>
      <c r="D64" s="578">
        <v>1050</v>
      </c>
      <c r="E64" s="567"/>
      <c r="F64" s="559"/>
      <c r="G64" s="567"/>
      <c r="H64" s="559">
        <v>7133</v>
      </c>
      <c r="I64" s="569" t="str">
        <f t="shared" si="0"/>
        <v xml:space="preserve">  </v>
      </c>
    </row>
    <row r="65" spans="1:9" ht="14.25" customHeight="1" x14ac:dyDescent="0.25">
      <c r="A65" s="79"/>
      <c r="B65" s="577"/>
      <c r="C65" s="185" t="s">
        <v>649</v>
      </c>
      <c r="D65" s="578"/>
      <c r="E65" s="568"/>
      <c r="F65" s="560"/>
      <c r="G65" s="568"/>
      <c r="H65" s="560"/>
      <c r="I65" s="570" t="str">
        <f t="shared" si="0"/>
        <v xml:space="preserve">  </v>
      </c>
    </row>
    <row r="66" spans="1:9" ht="20.100000000000001" customHeight="1" x14ac:dyDescent="0.25">
      <c r="A66" s="79"/>
      <c r="B66" s="276"/>
      <c r="C66" s="179" t="s">
        <v>650</v>
      </c>
      <c r="D66" s="277"/>
      <c r="E66" s="355"/>
      <c r="F66" s="353"/>
      <c r="G66" s="355"/>
      <c r="H66" s="353"/>
      <c r="I66" s="189" t="str">
        <f t="shared" si="0"/>
        <v xml:space="preserve">  </v>
      </c>
    </row>
    <row r="67" spans="1:9" ht="20.100000000000001" customHeight="1" x14ac:dyDescent="0.25">
      <c r="A67" s="79"/>
      <c r="B67" s="276">
        <v>721</v>
      </c>
      <c r="C67" s="188" t="s">
        <v>651</v>
      </c>
      <c r="D67" s="277">
        <v>1051</v>
      </c>
      <c r="E67" s="355">
        <v>3786</v>
      </c>
      <c r="F67" s="353">
        <v>3000</v>
      </c>
      <c r="G67" s="355">
        <v>2250</v>
      </c>
      <c r="H67" s="353"/>
      <c r="I67" s="189"/>
    </row>
    <row r="68" spans="1:9" ht="20.100000000000001" customHeight="1" x14ac:dyDescent="0.25">
      <c r="A68" s="79"/>
      <c r="B68" s="276" t="s">
        <v>652</v>
      </c>
      <c r="C68" s="188" t="s">
        <v>653</v>
      </c>
      <c r="D68" s="277">
        <v>1052</v>
      </c>
      <c r="E68" s="355">
        <v>2469</v>
      </c>
      <c r="F68" s="353">
        <v>3000</v>
      </c>
      <c r="G68" s="355">
        <v>2250</v>
      </c>
      <c r="H68" s="353"/>
      <c r="I68" s="189"/>
    </row>
    <row r="69" spans="1:9" ht="20.100000000000001" customHeight="1" x14ac:dyDescent="0.25">
      <c r="A69" s="79"/>
      <c r="B69" s="276" t="s">
        <v>654</v>
      </c>
      <c r="C69" s="188" t="s">
        <v>655</v>
      </c>
      <c r="D69" s="277">
        <v>1053</v>
      </c>
      <c r="E69" s="355"/>
      <c r="F69" s="353"/>
      <c r="G69" s="355"/>
      <c r="H69" s="353"/>
      <c r="I69" s="189" t="str">
        <f t="shared" si="0"/>
        <v xml:space="preserve">  </v>
      </c>
    </row>
    <row r="70" spans="1:9" ht="20.100000000000001" customHeight="1" x14ac:dyDescent="0.25">
      <c r="A70" s="79"/>
      <c r="B70" s="276">
        <v>723</v>
      </c>
      <c r="C70" s="179" t="s">
        <v>656</v>
      </c>
      <c r="D70" s="277">
        <v>1054</v>
      </c>
      <c r="E70" s="355"/>
      <c r="F70" s="353"/>
      <c r="G70" s="355"/>
      <c r="H70" s="353"/>
      <c r="I70" s="189" t="str">
        <f t="shared" si="0"/>
        <v xml:space="preserve">  </v>
      </c>
    </row>
    <row r="71" spans="1:9" ht="20.100000000000001" customHeight="1" x14ac:dyDescent="0.25">
      <c r="A71" s="79"/>
      <c r="B71" s="575"/>
      <c r="C71" s="285" t="s">
        <v>657</v>
      </c>
      <c r="D71" s="576">
        <v>1055</v>
      </c>
      <c r="E71" s="559">
        <f>E62-E64-E67-E68+E69-E70</f>
        <v>1051</v>
      </c>
      <c r="F71" s="559">
        <f>F62-F64-F67-F68+F69-F70</f>
        <v>4239</v>
      </c>
      <c r="G71" s="559">
        <f>G62-G64-G67-G68+G69-G70</f>
        <v>2771</v>
      </c>
      <c r="H71" s="561"/>
      <c r="I71" s="563"/>
    </row>
    <row r="72" spans="1:9" ht="14.25" customHeight="1" x14ac:dyDescent="0.25">
      <c r="A72" s="79"/>
      <c r="B72" s="575"/>
      <c r="C72" s="280" t="s">
        <v>658</v>
      </c>
      <c r="D72" s="576"/>
      <c r="E72" s="560"/>
      <c r="F72" s="560"/>
      <c r="G72" s="560"/>
      <c r="H72" s="562"/>
      <c r="I72" s="564"/>
    </row>
    <row r="73" spans="1:9" ht="20.100000000000001" customHeight="1" x14ac:dyDescent="0.25">
      <c r="A73" s="79"/>
      <c r="B73" s="575"/>
      <c r="C73" s="285" t="s">
        <v>659</v>
      </c>
      <c r="D73" s="576">
        <v>1056</v>
      </c>
      <c r="E73" s="567"/>
      <c r="F73" s="559"/>
      <c r="G73" s="567"/>
      <c r="H73" s="561">
        <v>7133</v>
      </c>
      <c r="I73" s="563" t="str">
        <f t="shared" si="0"/>
        <v xml:space="preserve">  </v>
      </c>
    </row>
    <row r="74" spans="1:9" ht="14.25" customHeight="1" x14ac:dyDescent="0.25">
      <c r="A74" s="79"/>
      <c r="B74" s="575"/>
      <c r="C74" s="280" t="s">
        <v>660</v>
      </c>
      <c r="D74" s="576"/>
      <c r="E74" s="568"/>
      <c r="F74" s="560"/>
      <c r="G74" s="568"/>
      <c r="H74" s="562"/>
      <c r="I74" s="564" t="str">
        <f t="shared" si="0"/>
        <v xml:space="preserve">  </v>
      </c>
    </row>
    <row r="75" spans="1:9" ht="20.100000000000001" customHeight="1" x14ac:dyDescent="0.25">
      <c r="A75" s="79"/>
      <c r="B75" s="276"/>
      <c r="C75" s="188" t="s">
        <v>661</v>
      </c>
      <c r="D75" s="277">
        <v>1057</v>
      </c>
      <c r="E75" s="355"/>
      <c r="F75" s="353"/>
      <c r="G75" s="355"/>
      <c r="H75" s="353"/>
      <c r="I75" s="189" t="str">
        <f t="shared" ref="I75:I81" si="1">IFERROR(H75/G75,"  ")</f>
        <v xml:space="preserve">  </v>
      </c>
    </row>
    <row r="76" spans="1:9" ht="20.100000000000001" customHeight="1" x14ac:dyDescent="0.25">
      <c r="A76" s="79"/>
      <c r="B76" s="276"/>
      <c r="C76" s="188" t="s">
        <v>662</v>
      </c>
      <c r="D76" s="277">
        <v>1058</v>
      </c>
      <c r="E76" s="355"/>
      <c r="F76" s="353"/>
      <c r="G76" s="355"/>
      <c r="H76" s="353"/>
      <c r="I76" s="189" t="str">
        <f t="shared" si="1"/>
        <v xml:space="preserve">  </v>
      </c>
    </row>
    <row r="77" spans="1:9" ht="20.100000000000001" customHeight="1" x14ac:dyDescent="0.25">
      <c r="A77" s="79"/>
      <c r="B77" s="276"/>
      <c r="C77" s="188" t="s">
        <v>663</v>
      </c>
      <c r="D77" s="277">
        <v>1059</v>
      </c>
      <c r="E77" s="355"/>
      <c r="F77" s="353"/>
      <c r="G77" s="355"/>
      <c r="H77" s="353"/>
      <c r="I77" s="189" t="str">
        <f t="shared" si="1"/>
        <v xml:space="preserve">  </v>
      </c>
    </row>
    <row r="78" spans="1:9" ht="20.100000000000001" customHeight="1" x14ac:dyDescent="0.25">
      <c r="A78" s="79"/>
      <c r="B78" s="276"/>
      <c r="C78" s="188" t="s">
        <v>664</v>
      </c>
      <c r="D78" s="277">
        <v>1060</v>
      </c>
      <c r="E78" s="355"/>
      <c r="F78" s="353"/>
      <c r="G78" s="355"/>
      <c r="H78" s="353"/>
      <c r="I78" s="189" t="str">
        <f t="shared" si="1"/>
        <v xml:space="preserve">  </v>
      </c>
    </row>
    <row r="79" spans="1:9" ht="20.100000000000001" customHeight="1" x14ac:dyDescent="0.25">
      <c r="A79" s="79"/>
      <c r="B79" s="276"/>
      <c r="C79" s="188" t="s">
        <v>665</v>
      </c>
      <c r="D79" s="277"/>
      <c r="E79" s="355"/>
      <c r="F79" s="353"/>
      <c r="G79" s="355"/>
      <c r="H79" s="353"/>
      <c r="I79" s="189" t="str">
        <f t="shared" si="1"/>
        <v xml:space="preserve">  </v>
      </c>
    </row>
    <row r="80" spans="1:9" ht="20.100000000000001" customHeight="1" x14ac:dyDescent="0.25">
      <c r="A80" s="79"/>
      <c r="B80" s="276"/>
      <c r="C80" s="188" t="s">
        <v>666</v>
      </c>
      <c r="D80" s="277">
        <v>1061</v>
      </c>
      <c r="E80" s="355"/>
      <c r="F80" s="353"/>
      <c r="G80" s="355"/>
      <c r="H80" s="353"/>
      <c r="I80" s="189" t="str">
        <f t="shared" si="1"/>
        <v xml:space="preserve">  </v>
      </c>
    </row>
    <row r="81" spans="1:9" ht="20.100000000000001" customHeight="1" thickBot="1" x14ac:dyDescent="0.3">
      <c r="A81" s="79"/>
      <c r="B81" s="197"/>
      <c r="C81" s="278" t="s">
        <v>667</v>
      </c>
      <c r="D81" s="275">
        <v>1062</v>
      </c>
      <c r="E81" s="356"/>
      <c r="F81" s="354"/>
      <c r="G81" s="356"/>
      <c r="H81" s="354"/>
      <c r="I81" s="195" t="str">
        <f t="shared" si="1"/>
        <v xml:space="preserve">  </v>
      </c>
    </row>
    <row r="82" spans="1:9" x14ac:dyDescent="0.25">
      <c r="B82" s="210"/>
      <c r="G82" s="13"/>
      <c r="H82" s="406"/>
      <c r="I82" s="13"/>
    </row>
    <row r="83" spans="1:9" x14ac:dyDescent="0.25">
      <c r="B83" s="166" t="s">
        <v>574</v>
      </c>
      <c r="G83" s="13"/>
      <c r="H83" s="406"/>
      <c r="I83" s="13"/>
    </row>
    <row r="84" spans="1:9" x14ac:dyDescent="0.25">
      <c r="G84" s="13"/>
      <c r="H84" s="406"/>
      <c r="I84" s="13"/>
    </row>
    <row r="85" spans="1:9" x14ac:dyDescent="0.25">
      <c r="G85" s="13"/>
      <c r="H85" s="406"/>
      <c r="I85" s="13"/>
    </row>
    <row r="86" spans="1:9" x14ac:dyDescent="0.25">
      <c r="G86" s="13"/>
      <c r="H86" s="406"/>
      <c r="I86" s="13"/>
    </row>
    <row r="87" spans="1:9" x14ac:dyDescent="0.25">
      <c r="G87" s="13"/>
      <c r="H87" s="406"/>
      <c r="I87" s="13"/>
    </row>
    <row r="88" spans="1:9" x14ac:dyDescent="0.25">
      <c r="G88" s="13"/>
      <c r="H88" s="406"/>
      <c r="I88" s="13"/>
    </row>
    <row r="89" spans="1:9" x14ac:dyDescent="0.25">
      <c r="G89" s="13"/>
      <c r="H89" s="406"/>
      <c r="I89" s="13"/>
    </row>
    <row r="90" spans="1:9" x14ac:dyDescent="0.25">
      <c r="G90" s="13"/>
      <c r="H90" s="406"/>
      <c r="I90" s="13"/>
    </row>
    <row r="91" spans="1:9" x14ac:dyDescent="0.25">
      <c r="G91" s="13"/>
      <c r="H91" s="406"/>
      <c r="I91" s="13"/>
    </row>
    <row r="92" spans="1:9" x14ac:dyDescent="0.25">
      <c r="G92" s="13"/>
      <c r="H92" s="406"/>
      <c r="I92" s="13"/>
    </row>
    <row r="93" spans="1:9" x14ac:dyDescent="0.25">
      <c r="G93" s="13"/>
      <c r="H93" s="406"/>
      <c r="I93" s="13"/>
    </row>
    <row r="94" spans="1:9" x14ac:dyDescent="0.25">
      <c r="G94" s="13"/>
      <c r="H94" s="406"/>
      <c r="I94" s="13"/>
    </row>
    <row r="95" spans="1:9" x14ac:dyDescent="0.25">
      <c r="G95" s="13"/>
      <c r="H95" s="406"/>
      <c r="I95" s="13"/>
    </row>
    <row r="96" spans="1:9" x14ac:dyDescent="0.25">
      <c r="G96" s="13"/>
      <c r="H96" s="406"/>
      <c r="I96" s="13"/>
    </row>
    <row r="97" spans="7:9" x14ac:dyDescent="0.25">
      <c r="G97" s="13"/>
      <c r="H97" s="406"/>
      <c r="I97" s="13"/>
    </row>
    <row r="98" spans="7:9" x14ac:dyDescent="0.25">
      <c r="G98" s="13"/>
      <c r="H98" s="406"/>
      <c r="I98" s="13"/>
    </row>
    <row r="99" spans="7:9" x14ac:dyDescent="0.25">
      <c r="G99" s="13"/>
      <c r="H99" s="406"/>
      <c r="I99" s="13"/>
    </row>
    <row r="100" spans="7:9" x14ac:dyDescent="0.25">
      <c r="G100" s="13"/>
      <c r="H100" s="406"/>
      <c r="I100" s="13"/>
    </row>
    <row r="101" spans="7:9" x14ac:dyDescent="0.25">
      <c r="G101" s="13"/>
      <c r="H101" s="406"/>
      <c r="I101" s="13"/>
    </row>
    <row r="102" spans="7:9" x14ac:dyDescent="0.25">
      <c r="G102" s="13"/>
      <c r="H102" s="406"/>
      <c r="I102" s="13"/>
    </row>
    <row r="103" spans="7:9" x14ac:dyDescent="0.25">
      <c r="G103" s="13"/>
      <c r="H103" s="406"/>
      <c r="I103" s="13"/>
    </row>
    <row r="104" spans="7:9" x14ac:dyDescent="0.25">
      <c r="G104" s="13"/>
      <c r="H104" s="406"/>
      <c r="I104" s="13"/>
    </row>
    <row r="105" spans="7:9" x14ac:dyDescent="0.25">
      <c r="G105" s="13"/>
      <c r="H105" s="406"/>
      <c r="I105" s="13"/>
    </row>
    <row r="106" spans="7:9" x14ac:dyDescent="0.25">
      <c r="G106" s="13"/>
      <c r="H106" s="406"/>
      <c r="I106" s="13"/>
    </row>
    <row r="107" spans="7:9" x14ac:dyDescent="0.25">
      <c r="G107" s="13"/>
      <c r="H107" s="406"/>
      <c r="I107" s="13"/>
    </row>
    <row r="108" spans="7:9" x14ac:dyDescent="0.25">
      <c r="G108" s="13"/>
      <c r="H108" s="406"/>
      <c r="I108" s="13"/>
    </row>
    <row r="109" spans="7:9" x14ac:dyDescent="0.25">
      <c r="G109" s="13"/>
      <c r="H109" s="406"/>
      <c r="I109" s="13"/>
    </row>
    <row r="110" spans="7:9" x14ac:dyDescent="0.25">
      <c r="G110" s="13"/>
      <c r="H110" s="406"/>
      <c r="I110" s="13"/>
    </row>
    <row r="111" spans="7:9" x14ac:dyDescent="0.25">
      <c r="G111" s="13"/>
      <c r="H111" s="406"/>
      <c r="I111" s="13"/>
    </row>
    <row r="112" spans="7:9" x14ac:dyDescent="0.25">
      <c r="G112" s="13"/>
      <c r="H112" s="406"/>
      <c r="I112" s="13"/>
    </row>
    <row r="113" spans="7:9" x14ac:dyDescent="0.25">
      <c r="G113" s="13"/>
      <c r="H113" s="406"/>
      <c r="I113" s="13"/>
    </row>
    <row r="114" spans="7:9" x14ac:dyDescent="0.25">
      <c r="G114" s="13"/>
      <c r="H114" s="406"/>
      <c r="I114" s="13"/>
    </row>
    <row r="115" spans="7:9" x14ac:dyDescent="0.25">
      <c r="G115" s="13"/>
      <c r="H115" s="406"/>
      <c r="I115" s="13"/>
    </row>
    <row r="116" spans="7:9" x14ac:dyDescent="0.25">
      <c r="G116" s="13"/>
      <c r="H116" s="406"/>
      <c r="I116" s="13"/>
    </row>
    <row r="117" spans="7:9" x14ac:dyDescent="0.25">
      <c r="G117" s="13"/>
      <c r="H117" s="406"/>
      <c r="I117" s="13"/>
    </row>
    <row r="118" spans="7:9" x14ac:dyDescent="0.25">
      <c r="G118" s="13"/>
      <c r="H118" s="406"/>
      <c r="I118" s="13"/>
    </row>
    <row r="119" spans="7:9" x14ac:dyDescent="0.25">
      <c r="G119" s="13"/>
      <c r="H119" s="406"/>
      <c r="I119" s="13"/>
    </row>
    <row r="120" spans="7:9" x14ac:dyDescent="0.25">
      <c r="G120" s="13"/>
      <c r="H120" s="406"/>
      <c r="I120" s="13"/>
    </row>
    <row r="121" spans="7:9" x14ac:dyDescent="0.25">
      <c r="G121" s="13"/>
      <c r="H121" s="406"/>
      <c r="I121" s="13"/>
    </row>
    <row r="122" spans="7:9" x14ac:dyDescent="0.25">
      <c r="G122" s="13"/>
      <c r="H122" s="406"/>
      <c r="I122" s="13"/>
    </row>
    <row r="123" spans="7:9" x14ac:dyDescent="0.25">
      <c r="G123" s="13"/>
      <c r="H123" s="406"/>
      <c r="I123" s="13"/>
    </row>
    <row r="124" spans="7:9" x14ac:dyDescent="0.25">
      <c r="G124" s="13"/>
      <c r="H124" s="406"/>
      <c r="I124" s="13"/>
    </row>
    <row r="125" spans="7:9" x14ac:dyDescent="0.25">
      <c r="G125" s="13"/>
      <c r="H125" s="406"/>
      <c r="I125" s="13"/>
    </row>
    <row r="126" spans="7:9" x14ac:dyDescent="0.25">
      <c r="G126" s="13"/>
      <c r="H126" s="406"/>
      <c r="I126" s="13"/>
    </row>
    <row r="127" spans="7:9" x14ac:dyDescent="0.25">
      <c r="G127" s="13"/>
      <c r="H127" s="406"/>
      <c r="I127" s="13"/>
    </row>
    <row r="128" spans="7:9" x14ac:dyDescent="0.25">
      <c r="G128" s="13"/>
      <c r="H128" s="406"/>
      <c r="I128" s="13"/>
    </row>
    <row r="129" spans="7:9" x14ac:dyDescent="0.25">
      <c r="G129" s="13"/>
      <c r="H129" s="406"/>
      <c r="I129" s="13"/>
    </row>
    <row r="130" spans="7:9" x14ac:dyDescent="0.25">
      <c r="G130" s="13"/>
      <c r="H130" s="406"/>
      <c r="I130" s="13"/>
    </row>
    <row r="131" spans="7:9" x14ac:dyDescent="0.25">
      <c r="G131" s="13"/>
      <c r="H131" s="406"/>
      <c r="I131" s="13"/>
    </row>
    <row r="132" spans="7:9" x14ac:dyDescent="0.25">
      <c r="G132" s="13"/>
      <c r="H132" s="406"/>
      <c r="I132" s="13"/>
    </row>
    <row r="133" spans="7:9" x14ac:dyDescent="0.25">
      <c r="G133" s="13"/>
      <c r="H133" s="406"/>
      <c r="I133" s="13"/>
    </row>
    <row r="134" spans="7:9" x14ac:dyDescent="0.25">
      <c r="G134" s="13"/>
      <c r="H134" s="406"/>
      <c r="I134" s="13"/>
    </row>
    <row r="135" spans="7:9" x14ac:dyDescent="0.25">
      <c r="G135" s="13"/>
      <c r="H135" s="406"/>
      <c r="I135" s="13"/>
    </row>
    <row r="136" spans="7:9" x14ac:dyDescent="0.25">
      <c r="G136" s="13"/>
      <c r="H136" s="406"/>
      <c r="I136" s="13"/>
    </row>
    <row r="137" spans="7:9" x14ac:dyDescent="0.25">
      <c r="G137" s="13"/>
      <c r="H137" s="406"/>
      <c r="I137" s="13"/>
    </row>
    <row r="138" spans="7:9" x14ac:dyDescent="0.25">
      <c r="G138" s="13"/>
      <c r="H138" s="406"/>
      <c r="I138" s="13"/>
    </row>
    <row r="139" spans="7:9" x14ac:dyDescent="0.25">
      <c r="G139" s="13"/>
      <c r="H139" s="406"/>
      <c r="I139" s="13"/>
    </row>
    <row r="140" spans="7:9" x14ac:dyDescent="0.25">
      <c r="G140" s="13"/>
      <c r="H140" s="406"/>
      <c r="I140" s="13"/>
    </row>
    <row r="141" spans="7:9" x14ac:dyDescent="0.25">
      <c r="G141" s="13"/>
      <c r="H141" s="406"/>
      <c r="I141" s="13"/>
    </row>
    <row r="142" spans="7:9" x14ac:dyDescent="0.25">
      <c r="G142" s="13"/>
      <c r="H142" s="406"/>
      <c r="I142" s="13"/>
    </row>
    <row r="143" spans="7:9" x14ac:dyDescent="0.25">
      <c r="G143" s="13"/>
      <c r="H143" s="406"/>
      <c r="I143" s="13"/>
    </row>
    <row r="144" spans="7:9" x14ac:dyDescent="0.25">
      <c r="G144" s="13"/>
      <c r="H144" s="406"/>
      <c r="I144" s="13"/>
    </row>
    <row r="145" spans="7:9" x14ac:dyDescent="0.25">
      <c r="G145" s="13"/>
      <c r="H145" s="406"/>
      <c r="I145" s="13"/>
    </row>
    <row r="146" spans="7:9" x14ac:dyDescent="0.25">
      <c r="G146" s="13"/>
      <c r="H146" s="406"/>
      <c r="I146" s="13"/>
    </row>
    <row r="147" spans="7:9" x14ac:dyDescent="0.25">
      <c r="G147" s="13"/>
      <c r="H147" s="406"/>
      <c r="I147" s="13"/>
    </row>
    <row r="148" spans="7:9" x14ac:dyDescent="0.25">
      <c r="G148" s="13"/>
      <c r="H148" s="406"/>
      <c r="I148" s="13"/>
    </row>
  </sheetData>
  <mergeCells count="72"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  <mergeCell ref="F36:F37"/>
    <mergeCell ref="B42:B43"/>
    <mergeCell ref="D42:D43"/>
    <mergeCell ref="E42:E43"/>
    <mergeCell ref="F42:F43"/>
    <mergeCell ref="B36:B37"/>
    <mergeCell ref="D36:D37"/>
    <mergeCell ref="E36:E3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B54:B55"/>
    <mergeCell ref="D54:D55"/>
    <mergeCell ref="E54:E55"/>
    <mergeCell ref="F54:F55"/>
    <mergeCell ref="B56:B57"/>
    <mergeCell ref="D56:D57"/>
    <mergeCell ref="E56:E57"/>
    <mergeCell ref="F56:F57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G36:G37"/>
    <mergeCell ref="H36:H37"/>
    <mergeCell ref="I36:I37"/>
    <mergeCell ref="G42:G43"/>
    <mergeCell ref="I42:I43"/>
    <mergeCell ref="H42:H43"/>
    <mergeCell ref="G54:G55"/>
    <mergeCell ref="H54:H55"/>
    <mergeCell ref="I54:I55"/>
    <mergeCell ref="G56:G57"/>
    <mergeCell ref="H56:H57"/>
    <mergeCell ref="I56:I57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6"/>
  <sheetViews>
    <sheetView showGridLines="0" zoomScale="75" zoomScaleNormal="75" workbookViewId="0">
      <selection activeCell="I29" sqref="I29"/>
    </sheetView>
  </sheetViews>
  <sheetFormatPr defaultColWidth="9.140625" defaultRowHeight="15.75" x14ac:dyDescent="0.2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 x14ac:dyDescent="0.3">
      <c r="V2" s="156" t="s">
        <v>204</v>
      </c>
    </row>
    <row r="3" spans="1:22" x14ac:dyDescent="0.25">
      <c r="A3" s="8"/>
    </row>
    <row r="4" spans="1:22" ht="20.25" x14ac:dyDescent="0.3">
      <c r="A4" s="8"/>
      <c r="B4" s="731" t="s">
        <v>50</v>
      </c>
      <c r="C4" s="731"/>
      <c r="D4" s="731"/>
      <c r="E4" s="731"/>
      <c r="F4" s="731"/>
      <c r="G4" s="731"/>
      <c r="H4" s="731"/>
      <c r="I4" s="731"/>
      <c r="J4" s="731"/>
      <c r="K4" s="731"/>
      <c r="L4" s="731"/>
      <c r="M4" s="731"/>
      <c r="N4" s="731"/>
      <c r="O4" s="731"/>
      <c r="P4" s="731"/>
      <c r="Q4" s="731"/>
      <c r="R4" s="731"/>
      <c r="S4" s="731"/>
      <c r="T4" s="731"/>
      <c r="U4" s="731"/>
      <c r="V4" s="731"/>
    </row>
    <row r="5" spans="1:22" ht="16.5" thickBot="1" x14ac:dyDescent="0.3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 x14ac:dyDescent="0.25">
      <c r="B6" s="779" t="s">
        <v>20</v>
      </c>
      <c r="C6" s="781" t="s">
        <v>21</v>
      </c>
      <c r="D6" s="783" t="s">
        <v>22</v>
      </c>
      <c r="E6" s="785" t="s">
        <v>200</v>
      </c>
      <c r="F6" s="785" t="s">
        <v>211</v>
      </c>
      <c r="G6" s="787" t="s">
        <v>852</v>
      </c>
      <c r="H6" s="787" t="s">
        <v>853</v>
      </c>
      <c r="I6" s="785" t="s">
        <v>234</v>
      </c>
      <c r="J6" s="785" t="s">
        <v>23</v>
      </c>
      <c r="K6" s="785" t="s">
        <v>235</v>
      </c>
      <c r="L6" s="785" t="s">
        <v>24</v>
      </c>
      <c r="M6" s="785" t="s">
        <v>25</v>
      </c>
      <c r="N6" s="785" t="s">
        <v>26</v>
      </c>
      <c r="O6" s="789" t="s">
        <v>52</v>
      </c>
      <c r="P6" s="790"/>
      <c r="Q6" s="790"/>
      <c r="R6" s="790"/>
      <c r="S6" s="790"/>
      <c r="T6" s="790"/>
      <c r="U6" s="790"/>
      <c r="V6" s="791"/>
    </row>
    <row r="7" spans="1:22" ht="48.75" customHeight="1" thickBot="1" x14ac:dyDescent="0.3">
      <c r="B7" s="780"/>
      <c r="C7" s="782"/>
      <c r="D7" s="784"/>
      <c r="E7" s="786"/>
      <c r="F7" s="786"/>
      <c r="G7" s="788"/>
      <c r="H7" s="788"/>
      <c r="I7" s="786"/>
      <c r="J7" s="786"/>
      <c r="K7" s="786"/>
      <c r="L7" s="786"/>
      <c r="M7" s="786"/>
      <c r="N7" s="786"/>
      <c r="O7" s="131" t="s">
        <v>27</v>
      </c>
      <c r="P7" s="131" t="s">
        <v>28</v>
      </c>
      <c r="Q7" s="131" t="s">
        <v>29</v>
      </c>
      <c r="R7" s="131" t="s">
        <v>30</v>
      </c>
      <c r="S7" s="131" t="s">
        <v>31</v>
      </c>
      <c r="T7" s="131" t="s">
        <v>32</v>
      </c>
      <c r="U7" s="131" t="s">
        <v>33</v>
      </c>
      <c r="V7" s="80" t="s">
        <v>34</v>
      </c>
    </row>
    <row r="8" spans="1:22" ht="24.95" customHeight="1" x14ac:dyDescent="0.25">
      <c r="B8" s="82" t="s">
        <v>51</v>
      </c>
      <c r="C8" s="83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1"/>
    </row>
    <row r="9" spans="1:22" ht="24.95" customHeight="1" x14ac:dyDescent="0.25">
      <c r="B9" s="368" t="s">
        <v>800</v>
      </c>
      <c r="C9" s="15" t="s">
        <v>732</v>
      </c>
      <c r="D9" s="15" t="s">
        <v>727</v>
      </c>
      <c r="E9" s="371">
        <v>37000000</v>
      </c>
      <c r="F9" s="15"/>
      <c r="G9" s="469">
        <v>20458824</v>
      </c>
      <c r="H9" s="469">
        <v>20458824</v>
      </c>
      <c r="I9" s="15">
        <v>2022</v>
      </c>
      <c r="J9" s="374" t="s">
        <v>736</v>
      </c>
      <c r="K9" s="15"/>
      <c r="L9" s="415">
        <v>44719</v>
      </c>
      <c r="M9" s="378">
        <v>6.7199999999999996E-2</v>
      </c>
      <c r="N9" s="15">
        <v>12</v>
      </c>
      <c r="O9" s="371">
        <v>3083333</v>
      </c>
      <c r="P9" s="371">
        <v>3083333</v>
      </c>
      <c r="Q9" s="371">
        <v>3083333</v>
      </c>
      <c r="R9" s="371">
        <v>3083333</v>
      </c>
      <c r="S9" s="371">
        <v>350029</v>
      </c>
      <c r="T9" s="371">
        <v>320627</v>
      </c>
      <c r="U9" s="371">
        <v>283775</v>
      </c>
      <c r="V9" s="379">
        <v>244528</v>
      </c>
    </row>
    <row r="10" spans="1:22" ht="24.95" customHeight="1" x14ac:dyDescent="0.25">
      <c r="B10" s="369" t="s">
        <v>724</v>
      </c>
      <c r="C10" s="15" t="s">
        <v>729</v>
      </c>
      <c r="D10" s="15" t="s">
        <v>726</v>
      </c>
      <c r="E10" s="371">
        <v>80200</v>
      </c>
      <c r="F10" s="15"/>
      <c r="G10" s="469">
        <v>15564</v>
      </c>
      <c r="H10" s="469">
        <v>1826280</v>
      </c>
      <c r="I10" s="15">
        <v>2019</v>
      </c>
      <c r="J10" s="374" t="s">
        <v>735</v>
      </c>
      <c r="K10" s="15"/>
      <c r="L10" s="15">
        <v>2019</v>
      </c>
      <c r="M10" s="378">
        <v>0.06</v>
      </c>
      <c r="N10" s="15">
        <v>12</v>
      </c>
      <c r="O10" s="371">
        <v>345552</v>
      </c>
      <c r="P10" s="371">
        <v>349369</v>
      </c>
      <c r="Q10" s="371">
        <v>353228</v>
      </c>
      <c r="R10" s="371">
        <v>357128</v>
      </c>
      <c r="S10" s="371">
        <v>30351</v>
      </c>
      <c r="T10" s="371">
        <v>26534</v>
      </c>
      <c r="U10" s="371">
        <v>22675</v>
      </c>
      <c r="V10" s="379">
        <v>18775</v>
      </c>
    </row>
    <row r="11" spans="1:22" ht="24.95" customHeight="1" x14ac:dyDescent="0.25">
      <c r="B11" s="369" t="s">
        <v>724</v>
      </c>
      <c r="C11" s="15" t="s">
        <v>730</v>
      </c>
      <c r="D11" s="15" t="s">
        <v>726</v>
      </c>
      <c r="E11" s="371">
        <v>82100</v>
      </c>
      <c r="F11" s="15"/>
      <c r="G11" s="469">
        <v>15933</v>
      </c>
      <c r="H11" s="469">
        <v>1869578</v>
      </c>
      <c r="I11" s="15">
        <v>2019</v>
      </c>
      <c r="J11" s="374" t="s">
        <v>735</v>
      </c>
      <c r="K11" s="15"/>
      <c r="L11" s="15">
        <v>2019</v>
      </c>
      <c r="M11" s="378">
        <v>0.06</v>
      </c>
      <c r="N11" s="15">
        <v>12</v>
      </c>
      <c r="O11" s="371">
        <v>353740</v>
      </c>
      <c r="P11" s="371">
        <v>357646</v>
      </c>
      <c r="Q11" s="371">
        <v>3361594</v>
      </c>
      <c r="R11" s="371">
        <v>62068</v>
      </c>
      <c r="S11" s="371">
        <v>31065</v>
      </c>
      <c r="T11" s="371">
        <v>27159</v>
      </c>
      <c r="U11" s="371">
        <v>23211</v>
      </c>
      <c r="V11" s="379">
        <v>22737</v>
      </c>
    </row>
    <row r="12" spans="1:22" ht="24.95" customHeight="1" x14ac:dyDescent="0.25">
      <c r="B12" s="369" t="s">
        <v>725</v>
      </c>
      <c r="C12" s="15" t="s">
        <v>731</v>
      </c>
      <c r="D12" s="15" t="s">
        <v>726</v>
      </c>
      <c r="E12" s="371">
        <v>75600</v>
      </c>
      <c r="F12" s="15"/>
      <c r="G12" s="469">
        <v>39681</v>
      </c>
      <c r="H12" s="470">
        <v>4656169</v>
      </c>
      <c r="I12" s="15">
        <v>2021</v>
      </c>
      <c r="J12" s="374" t="s">
        <v>735</v>
      </c>
      <c r="K12" s="15"/>
      <c r="L12" s="15">
        <v>2021</v>
      </c>
      <c r="M12" s="378">
        <v>0.06</v>
      </c>
      <c r="N12" s="15">
        <v>12</v>
      </c>
      <c r="O12" s="371">
        <v>431755</v>
      </c>
      <c r="P12" s="371">
        <v>436077</v>
      </c>
      <c r="Q12" s="371">
        <v>440441</v>
      </c>
      <c r="R12" s="371">
        <v>444849</v>
      </c>
      <c r="S12" s="371">
        <v>58044</v>
      </c>
      <c r="T12" s="371">
        <v>53723</v>
      </c>
      <c r="U12" s="371">
        <v>49358</v>
      </c>
      <c r="V12" s="379">
        <v>44950</v>
      </c>
    </row>
    <row r="13" spans="1:22" ht="24.95" customHeight="1" x14ac:dyDescent="0.25">
      <c r="B13" s="370" t="s">
        <v>802</v>
      </c>
      <c r="C13" s="15" t="s">
        <v>804</v>
      </c>
      <c r="D13" s="15" t="s">
        <v>727</v>
      </c>
      <c r="E13" s="372" t="s">
        <v>733</v>
      </c>
      <c r="F13" s="15"/>
      <c r="G13" s="469">
        <v>24986334</v>
      </c>
      <c r="H13" s="469">
        <v>24986334</v>
      </c>
      <c r="I13" s="15">
        <v>2022</v>
      </c>
      <c r="J13" s="374" t="s">
        <v>799</v>
      </c>
      <c r="K13" s="15"/>
      <c r="L13" s="15">
        <v>2022</v>
      </c>
      <c r="M13" s="378">
        <v>0.06</v>
      </c>
      <c r="N13" s="15">
        <v>12</v>
      </c>
      <c r="O13" s="15"/>
      <c r="P13" s="15"/>
      <c r="Q13" s="15"/>
      <c r="R13" s="15"/>
      <c r="S13" s="371">
        <v>150000</v>
      </c>
      <c r="T13" s="371">
        <v>150000</v>
      </c>
      <c r="U13" s="371">
        <v>150000</v>
      </c>
      <c r="V13" s="379">
        <v>150000</v>
      </c>
    </row>
    <row r="14" spans="1:22" ht="24.95" customHeight="1" thickBot="1" x14ac:dyDescent="0.3">
      <c r="B14" s="370" t="s">
        <v>801</v>
      </c>
      <c r="C14" s="15" t="s">
        <v>732</v>
      </c>
      <c r="D14" s="15" t="s">
        <v>727</v>
      </c>
      <c r="E14" s="371">
        <v>45000000</v>
      </c>
      <c r="F14" s="15"/>
      <c r="G14" s="469">
        <v>20280799</v>
      </c>
      <c r="H14" s="469">
        <v>20280799</v>
      </c>
      <c r="I14" s="15">
        <v>2021</v>
      </c>
      <c r="J14" s="374" t="s">
        <v>736</v>
      </c>
      <c r="K14" s="15"/>
      <c r="L14" s="15">
        <v>2021</v>
      </c>
      <c r="M14" s="378">
        <v>0.05</v>
      </c>
      <c r="N14" s="15">
        <v>12</v>
      </c>
      <c r="O14" s="371">
        <v>3617794</v>
      </c>
      <c r="P14" s="371">
        <v>3689648</v>
      </c>
      <c r="Q14" s="371">
        <v>3775871</v>
      </c>
      <c r="R14" s="371">
        <v>3866383</v>
      </c>
      <c r="S14" s="371">
        <v>616030</v>
      </c>
      <c r="T14" s="371">
        <v>544177</v>
      </c>
      <c r="U14" s="371">
        <v>457954</v>
      </c>
      <c r="V14" s="379">
        <v>367442</v>
      </c>
    </row>
    <row r="15" spans="1:22" ht="24.95" customHeight="1" thickTop="1" thickBot="1" x14ac:dyDescent="0.3">
      <c r="B15" s="407" t="s">
        <v>801</v>
      </c>
      <c r="C15" s="15" t="s">
        <v>732</v>
      </c>
      <c r="D15" s="15" t="s">
        <v>727</v>
      </c>
      <c r="E15" s="371">
        <v>31887245</v>
      </c>
      <c r="F15" s="15"/>
      <c r="G15" s="471">
        <v>22117247</v>
      </c>
      <c r="H15" s="472">
        <v>22117247</v>
      </c>
      <c r="I15" s="408">
        <v>2022</v>
      </c>
      <c r="J15" s="409" t="s">
        <v>736</v>
      </c>
      <c r="K15" s="410"/>
      <c r="L15" s="416">
        <v>44719</v>
      </c>
      <c r="M15" s="411">
        <v>0.06</v>
      </c>
      <c r="N15" s="410">
        <v>12</v>
      </c>
      <c r="O15" s="418">
        <v>2518332</v>
      </c>
      <c r="P15" s="419">
        <v>2556296</v>
      </c>
      <c r="Q15" s="418">
        <v>2594832</v>
      </c>
      <c r="R15" s="418">
        <v>2633950</v>
      </c>
      <c r="S15" s="418">
        <v>391884</v>
      </c>
      <c r="T15" s="418">
        <v>353919</v>
      </c>
      <c r="U15" s="418">
        <v>315383</v>
      </c>
      <c r="V15" s="420">
        <v>276266</v>
      </c>
    </row>
    <row r="16" spans="1:22" ht="24.95" customHeight="1" thickTop="1" thickBot="1" x14ac:dyDescent="0.3">
      <c r="B16" s="799" t="s">
        <v>820</v>
      </c>
      <c r="C16" s="800"/>
      <c r="D16" s="800"/>
      <c r="E16" s="800"/>
      <c r="F16" s="800"/>
      <c r="G16" s="800"/>
      <c r="H16" s="417">
        <f>SUM(H9:H15)</f>
        <v>96195231</v>
      </c>
      <c r="I16" s="157"/>
      <c r="J16" s="375"/>
      <c r="K16" s="157"/>
      <c r="L16" s="157"/>
      <c r="M16" s="157"/>
      <c r="N16" s="157"/>
      <c r="O16" s="412"/>
      <c r="P16" s="413"/>
      <c r="Q16" s="157"/>
      <c r="R16" s="412"/>
      <c r="S16" s="157"/>
      <c r="T16" s="157"/>
      <c r="U16" s="412"/>
      <c r="V16" s="158"/>
    </row>
    <row r="17" spans="2:23" ht="24.95" customHeight="1" x14ac:dyDescent="0.25">
      <c r="B17" s="159" t="s">
        <v>35</v>
      </c>
      <c r="C17" s="160"/>
      <c r="D17" s="157"/>
      <c r="E17" s="157"/>
      <c r="F17" s="157"/>
      <c r="G17" s="157"/>
      <c r="H17" s="371"/>
      <c r="I17" s="15"/>
      <c r="J17" s="374"/>
      <c r="K17" s="15"/>
      <c r="L17" s="15"/>
      <c r="M17" s="374"/>
      <c r="N17" s="15"/>
      <c r="O17" s="371"/>
      <c r="P17" s="371"/>
      <c r="Q17" s="371"/>
      <c r="R17" s="371"/>
      <c r="S17" s="371"/>
      <c r="T17" s="371"/>
      <c r="U17" s="15"/>
      <c r="V17" s="379"/>
    </row>
    <row r="18" spans="2:23" ht="24.95" customHeight="1" x14ac:dyDescent="0.25">
      <c r="B18" s="368" t="s">
        <v>728</v>
      </c>
      <c r="C18" s="15"/>
      <c r="D18" s="15" t="s">
        <v>726</v>
      </c>
      <c r="E18" s="371">
        <v>3150000</v>
      </c>
      <c r="F18" s="15" t="s">
        <v>734</v>
      </c>
      <c r="G18" s="371">
        <v>1799689</v>
      </c>
      <c r="H18" s="371">
        <v>210922831</v>
      </c>
      <c r="I18" s="15">
        <v>2014</v>
      </c>
      <c r="J18" s="15" t="s">
        <v>803</v>
      </c>
      <c r="K18" s="15"/>
      <c r="L18" s="15">
        <v>2014</v>
      </c>
      <c r="M18" s="414">
        <v>3.49E-2</v>
      </c>
      <c r="N18" s="15">
        <v>2</v>
      </c>
      <c r="O18" s="15"/>
      <c r="P18" s="371">
        <v>46441217</v>
      </c>
      <c r="Q18" s="15"/>
      <c r="R18" s="371">
        <v>46441216</v>
      </c>
      <c r="S18" s="15"/>
      <c r="T18" s="371">
        <v>11661652</v>
      </c>
      <c r="U18" s="15"/>
      <c r="V18" s="379">
        <v>11661651</v>
      </c>
    </row>
    <row r="19" spans="2:23" ht="24.95" customHeight="1" x14ac:dyDescent="0.25">
      <c r="B19" s="85" t="s">
        <v>1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53"/>
    </row>
    <row r="20" spans="2:23" ht="24.95" customHeight="1" thickBot="1" x14ac:dyDescent="0.3">
      <c r="B20" s="85" t="s">
        <v>1</v>
      </c>
      <c r="C20" s="15"/>
      <c r="D20" s="15"/>
      <c r="E20" s="15"/>
      <c r="F20" s="15"/>
      <c r="G20" s="15"/>
      <c r="H20" s="373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53"/>
    </row>
    <row r="21" spans="2:23" ht="24.95" customHeight="1" thickTop="1" thickBot="1" x14ac:dyDescent="0.3">
      <c r="B21" s="85" t="s">
        <v>1</v>
      </c>
      <c r="C21" s="15"/>
      <c r="D21" s="15"/>
      <c r="E21" s="15"/>
      <c r="F21" s="15"/>
      <c r="G21" s="15"/>
      <c r="H21" s="266"/>
      <c r="I21" s="161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"/>
    </row>
    <row r="22" spans="2:23" ht="24.95" customHeight="1" thickBot="1" x14ac:dyDescent="0.3">
      <c r="B22" s="799" t="s">
        <v>233</v>
      </c>
      <c r="C22" s="800"/>
      <c r="D22" s="800"/>
      <c r="E22" s="800"/>
      <c r="F22" s="800"/>
      <c r="G22" s="800"/>
      <c r="H22" s="376">
        <f>H18</f>
        <v>210922831</v>
      </c>
      <c r="I22" s="162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</row>
    <row r="23" spans="2:23" ht="24.95" customHeight="1" thickBot="1" x14ac:dyDescent="0.3">
      <c r="B23" s="793" t="s">
        <v>2</v>
      </c>
      <c r="C23" s="794"/>
      <c r="D23" s="794"/>
      <c r="E23" s="794"/>
      <c r="F23" s="794"/>
      <c r="G23" s="794"/>
      <c r="H23" s="377">
        <f>H16+H18</f>
        <v>307118062</v>
      </c>
      <c r="I23" s="162"/>
      <c r="J23" s="16"/>
      <c r="K23" s="16"/>
      <c r="L23" s="16"/>
      <c r="M23" s="16"/>
      <c r="N23" s="16"/>
      <c r="O23" s="16"/>
      <c r="P23" s="16"/>
    </row>
    <row r="24" spans="2:23" ht="24.95" customHeight="1" thickBot="1" x14ac:dyDescent="0.3">
      <c r="B24" s="795" t="s">
        <v>36</v>
      </c>
      <c r="C24" s="796"/>
      <c r="D24" s="796"/>
      <c r="E24" s="796"/>
      <c r="F24" s="796"/>
      <c r="G24" s="796"/>
      <c r="H24" s="492">
        <f>H23-H18</f>
        <v>96195231</v>
      </c>
      <c r="I24" s="16"/>
      <c r="J24" s="16"/>
      <c r="K24" s="16"/>
      <c r="L24" s="16"/>
      <c r="M24" s="16"/>
      <c r="N24" s="16"/>
      <c r="O24" s="16"/>
      <c r="P24" s="16"/>
    </row>
    <row r="25" spans="2:23" ht="16.5" thickBot="1" x14ac:dyDescent="0.3">
      <c r="B25" s="797" t="s">
        <v>675</v>
      </c>
      <c r="C25" s="798"/>
      <c r="D25" s="798"/>
      <c r="E25" s="798"/>
      <c r="F25" s="798"/>
      <c r="G25" s="798"/>
      <c r="H25" s="493">
        <f>H18</f>
        <v>210922831</v>
      </c>
    </row>
    <row r="27" spans="2:23" x14ac:dyDescent="0.25">
      <c r="B27" s="13" t="s">
        <v>574</v>
      </c>
      <c r="C27" s="51"/>
      <c r="D27" s="8"/>
      <c r="E27" s="8"/>
      <c r="F27" s="8"/>
    </row>
    <row r="28" spans="2:23" x14ac:dyDescent="0.25">
      <c r="B28" s="8"/>
      <c r="C28" s="8"/>
      <c r="D28" s="8"/>
      <c r="E28" s="8"/>
      <c r="F28" s="8"/>
      <c r="G28" s="8"/>
    </row>
    <row r="29" spans="2:23" x14ac:dyDescent="0.25">
      <c r="T29" s="2"/>
    </row>
    <row r="30" spans="2:23" x14ac:dyDescent="0.25">
      <c r="B30" s="792"/>
      <c r="C30" s="792"/>
      <c r="E30" s="23"/>
      <c r="F30" s="23"/>
      <c r="G30" s="24"/>
    </row>
    <row r="31" spans="2:23" x14ac:dyDescent="0.25">
      <c r="D31" s="23"/>
    </row>
    <row r="32" spans="2:23" x14ac:dyDescent="0.25">
      <c r="H32" s="16"/>
      <c r="I32" s="16"/>
      <c r="J32" s="16"/>
      <c r="K32" s="16"/>
    </row>
    <row r="33" spans="6:11" x14ac:dyDescent="0.25">
      <c r="F33" s="16"/>
      <c r="G33" s="16"/>
      <c r="H33" s="149"/>
      <c r="I33" s="149"/>
      <c r="J33" s="16"/>
      <c r="K33" s="16"/>
    </row>
    <row r="34" spans="6:11" x14ac:dyDescent="0.25">
      <c r="F34" s="149"/>
      <c r="G34" s="149"/>
      <c r="H34" s="149"/>
      <c r="I34" s="149"/>
      <c r="J34" s="16"/>
      <c r="K34" s="16"/>
    </row>
    <row r="35" spans="6:11" x14ac:dyDescent="0.25">
      <c r="F35" s="149"/>
      <c r="G35" s="149"/>
      <c r="H35" s="16"/>
      <c r="I35" s="16"/>
      <c r="J35" s="16"/>
      <c r="K35" s="16"/>
    </row>
    <row r="36" spans="6:11" x14ac:dyDescent="0.25">
      <c r="F36" s="16"/>
      <c r="G36" s="16"/>
    </row>
  </sheetData>
  <mergeCells count="21">
    <mergeCell ref="B30:C30"/>
    <mergeCell ref="B23:G23"/>
    <mergeCell ref="B24:G24"/>
    <mergeCell ref="B25:G25"/>
    <mergeCell ref="I6:I7"/>
    <mergeCell ref="B16:G16"/>
    <mergeCell ref="B22:G22"/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87"/>
  <sheetViews>
    <sheetView showGridLines="0" topLeftCell="A67" zoomScale="55" zoomScaleNormal="55" workbookViewId="0">
      <selection activeCell="Q77" sqref="Q77"/>
    </sheetView>
  </sheetViews>
  <sheetFormatPr defaultColWidth="9.140625" defaultRowHeight="15.75" x14ac:dyDescent="0.2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6" width="50.7109375" style="2" customWidth="1"/>
    <col min="7" max="7" width="50.7109375" style="558" customWidth="1"/>
    <col min="8" max="16384" width="9.140625" style="2"/>
  </cols>
  <sheetData>
    <row r="1" spans="2:18" ht="20.25" x14ac:dyDescent="0.3">
      <c r="B1" s="61"/>
      <c r="C1" s="62"/>
      <c r="D1" s="61"/>
      <c r="E1" s="61"/>
      <c r="F1" s="61"/>
      <c r="G1" s="541"/>
    </row>
    <row r="2" spans="2:18" ht="20.25" x14ac:dyDescent="0.3">
      <c r="B2" s="63"/>
      <c r="C2" s="64"/>
      <c r="D2" s="65"/>
      <c r="E2" s="65"/>
      <c r="F2" s="65"/>
      <c r="G2" s="542"/>
    </row>
    <row r="3" spans="2:18" ht="20.25" x14ac:dyDescent="0.3">
      <c r="B3" s="164"/>
      <c r="C3" s="64"/>
      <c r="D3" s="65"/>
      <c r="E3" s="65"/>
      <c r="F3" s="65"/>
      <c r="G3" s="543" t="s">
        <v>203</v>
      </c>
    </row>
    <row r="4" spans="2:18" ht="20.25" x14ac:dyDescent="0.3">
      <c r="B4" s="63"/>
      <c r="C4" s="64"/>
      <c r="D4" s="65"/>
      <c r="E4" s="65"/>
      <c r="F4" s="65"/>
      <c r="G4" s="542"/>
    </row>
    <row r="5" spans="2:18" ht="20.25" x14ac:dyDescent="0.3">
      <c r="B5" s="61"/>
      <c r="C5" s="62"/>
      <c r="D5" s="61"/>
      <c r="E5" s="61"/>
      <c r="F5" s="61"/>
      <c r="G5" s="541"/>
    </row>
    <row r="6" spans="2:18" ht="30" x14ac:dyDescent="0.4">
      <c r="B6" s="805" t="s">
        <v>86</v>
      </c>
      <c r="C6" s="805"/>
      <c r="D6" s="805"/>
      <c r="E6" s="805"/>
      <c r="F6" s="805"/>
      <c r="G6" s="805"/>
      <c r="H6" s="1"/>
      <c r="I6" s="1"/>
      <c r="J6" s="1"/>
      <c r="K6" s="1"/>
    </row>
    <row r="7" spans="2:18" ht="20.25" x14ac:dyDescent="0.3">
      <c r="B7" s="61"/>
      <c r="C7" s="62"/>
      <c r="D7" s="61"/>
      <c r="E7" s="61"/>
      <c r="F7" s="61"/>
      <c r="G7" s="541"/>
    </row>
    <row r="8" spans="2:18" ht="20.25" x14ac:dyDescent="0.3">
      <c r="B8" s="61"/>
      <c r="C8" s="62"/>
      <c r="D8" s="61"/>
      <c r="E8" s="61"/>
      <c r="F8" s="61"/>
      <c r="G8" s="541"/>
    </row>
    <row r="9" spans="2:18" ht="20.25" x14ac:dyDescent="0.3">
      <c r="B9" s="63"/>
      <c r="C9" s="64"/>
      <c r="D9" s="63"/>
      <c r="E9" s="63"/>
      <c r="F9" s="63"/>
      <c r="G9" s="544"/>
      <c r="H9" s="1"/>
      <c r="I9" s="1"/>
      <c r="J9" s="1"/>
      <c r="K9" s="1"/>
    </row>
    <row r="10" spans="2:18" ht="21" thickBot="1" x14ac:dyDescent="0.35">
      <c r="B10" s="61"/>
      <c r="C10" s="62"/>
      <c r="D10" s="61"/>
      <c r="E10" s="61"/>
      <c r="F10" s="61"/>
      <c r="G10" s="541"/>
    </row>
    <row r="11" spans="2:18" s="35" customFormat="1" ht="65.099999999999994" customHeight="1" thickBot="1" x14ac:dyDescent="0.35">
      <c r="B11" s="267" t="s">
        <v>87</v>
      </c>
      <c r="C11" s="268" t="s">
        <v>84</v>
      </c>
      <c r="D11" s="269" t="s">
        <v>88</v>
      </c>
      <c r="E11" s="269" t="s">
        <v>89</v>
      </c>
      <c r="F11" s="269" t="s">
        <v>90</v>
      </c>
      <c r="G11" s="545" t="s">
        <v>91</v>
      </c>
      <c r="H11" s="50"/>
      <c r="I11" s="50"/>
      <c r="J11" s="804"/>
      <c r="K11" s="804"/>
      <c r="L11" s="804"/>
      <c r="M11" s="804"/>
      <c r="N11" s="804"/>
      <c r="O11" s="804"/>
      <c r="P11" s="804"/>
      <c r="Q11" s="36"/>
      <c r="R11" s="36"/>
    </row>
    <row r="12" spans="2:18" s="35" customFormat="1" ht="19.899999999999999" customHeight="1" thickBot="1" x14ac:dyDescent="0.35">
      <c r="B12" s="89">
        <v>1</v>
      </c>
      <c r="C12" s="88">
        <v>2</v>
      </c>
      <c r="D12" s="86">
        <v>3</v>
      </c>
      <c r="E12" s="86">
        <v>4</v>
      </c>
      <c r="F12" s="86">
        <v>5</v>
      </c>
      <c r="G12" s="546">
        <v>6</v>
      </c>
      <c r="H12" s="50"/>
      <c r="I12" s="50"/>
      <c r="J12" s="804"/>
      <c r="K12" s="804"/>
      <c r="L12" s="804"/>
      <c r="M12" s="804"/>
      <c r="N12" s="804"/>
      <c r="O12" s="804"/>
      <c r="P12" s="804"/>
      <c r="Q12" s="36"/>
      <c r="R12" s="36"/>
    </row>
    <row r="13" spans="2:18" s="35" customFormat="1" ht="35.1" customHeight="1" thickBot="1" x14ac:dyDescent="0.35">
      <c r="B13" s="806" t="s">
        <v>782</v>
      </c>
      <c r="C13" s="87" t="s">
        <v>421</v>
      </c>
      <c r="D13" s="380" t="s">
        <v>737</v>
      </c>
      <c r="E13" s="380" t="s">
        <v>738</v>
      </c>
      <c r="F13" s="381"/>
      <c r="G13" s="547"/>
      <c r="J13" s="36"/>
      <c r="K13" s="36"/>
      <c r="L13" s="36"/>
      <c r="M13" s="36"/>
      <c r="N13" s="36"/>
      <c r="O13" s="36"/>
      <c r="P13" s="36"/>
      <c r="Q13" s="36"/>
      <c r="R13" s="36"/>
    </row>
    <row r="14" spans="2:18" s="35" customFormat="1" ht="35.1" customHeight="1" thickBot="1" x14ac:dyDescent="0.35">
      <c r="B14" s="807"/>
      <c r="C14" s="87" t="s">
        <v>421</v>
      </c>
      <c r="D14" s="380" t="s">
        <v>737</v>
      </c>
      <c r="E14" s="380" t="s">
        <v>739</v>
      </c>
      <c r="F14" s="382"/>
      <c r="G14" s="548"/>
    </row>
    <row r="15" spans="2:18" s="35" customFormat="1" ht="35.1" customHeight="1" thickBot="1" x14ac:dyDescent="0.35">
      <c r="B15" s="807"/>
      <c r="C15" s="87" t="s">
        <v>421</v>
      </c>
      <c r="D15" s="380" t="s">
        <v>737</v>
      </c>
      <c r="E15" s="380" t="s">
        <v>740</v>
      </c>
      <c r="F15" s="383"/>
      <c r="G15" s="549"/>
    </row>
    <row r="16" spans="2:18" s="35" customFormat="1" ht="35.1" customHeight="1" thickBot="1" x14ac:dyDescent="0.35">
      <c r="B16" s="807"/>
      <c r="C16" s="87" t="s">
        <v>421</v>
      </c>
      <c r="D16" s="380" t="s">
        <v>737</v>
      </c>
      <c r="E16" s="380" t="s">
        <v>741</v>
      </c>
      <c r="F16" s="384"/>
      <c r="G16" s="550"/>
    </row>
    <row r="17" spans="2:12" s="35" customFormat="1" ht="35.1" customHeight="1" thickBot="1" x14ac:dyDescent="0.35">
      <c r="B17" s="807"/>
      <c r="C17" s="87" t="s">
        <v>421</v>
      </c>
      <c r="D17" s="380" t="s">
        <v>737</v>
      </c>
      <c r="E17" s="380" t="s">
        <v>742</v>
      </c>
      <c r="F17" s="383"/>
      <c r="G17" s="549"/>
    </row>
    <row r="18" spans="2:12" s="35" customFormat="1" ht="35.1" customHeight="1" thickBot="1" x14ac:dyDescent="0.35">
      <c r="B18" s="807"/>
      <c r="C18" s="87" t="s">
        <v>421</v>
      </c>
      <c r="D18" s="380" t="s">
        <v>737</v>
      </c>
      <c r="E18" s="380" t="s">
        <v>743</v>
      </c>
      <c r="F18" s="383"/>
      <c r="G18" s="549"/>
    </row>
    <row r="19" spans="2:12" s="35" customFormat="1" ht="35.1" customHeight="1" thickBot="1" x14ac:dyDescent="0.35">
      <c r="B19" s="807"/>
      <c r="C19" s="87" t="s">
        <v>421</v>
      </c>
      <c r="D19" s="380" t="s">
        <v>737</v>
      </c>
      <c r="E19" s="380" t="s">
        <v>744</v>
      </c>
      <c r="F19" s="383"/>
      <c r="G19" s="549"/>
    </row>
    <row r="20" spans="2:12" s="35" customFormat="1" ht="35.1" customHeight="1" thickBot="1" x14ac:dyDescent="0.35">
      <c r="B20" s="807"/>
      <c r="C20" s="87" t="s">
        <v>421</v>
      </c>
      <c r="D20" s="380" t="s">
        <v>737</v>
      </c>
      <c r="E20" s="380" t="s">
        <v>745</v>
      </c>
      <c r="F20" s="383"/>
      <c r="G20" s="549"/>
    </row>
    <row r="21" spans="2:12" s="35" customFormat="1" ht="35.1" customHeight="1" thickBot="1" x14ac:dyDescent="0.35">
      <c r="B21" s="807"/>
      <c r="C21" s="87" t="s">
        <v>421</v>
      </c>
      <c r="D21" s="380" t="s">
        <v>746</v>
      </c>
      <c r="E21" s="380"/>
      <c r="F21" s="383"/>
      <c r="G21" s="549"/>
    </row>
    <row r="22" spans="2:12" s="35" customFormat="1" ht="35.1" customHeight="1" thickBot="1" x14ac:dyDescent="0.35">
      <c r="B22" s="807"/>
      <c r="C22" s="87" t="s">
        <v>421</v>
      </c>
      <c r="D22" s="380" t="s">
        <v>747</v>
      </c>
      <c r="E22" s="380"/>
      <c r="F22" s="383"/>
      <c r="G22" s="549"/>
      <c r="L22" s="389"/>
    </row>
    <row r="23" spans="2:12" s="35" customFormat="1" ht="35.1" customHeight="1" thickBot="1" x14ac:dyDescent="0.35">
      <c r="B23" s="807"/>
      <c r="C23" s="87" t="s">
        <v>421</v>
      </c>
      <c r="D23" s="380" t="s">
        <v>748</v>
      </c>
      <c r="E23" s="385" t="s">
        <v>749</v>
      </c>
      <c r="F23" s="380"/>
      <c r="G23" s="549"/>
    </row>
    <row r="24" spans="2:12" s="35" customFormat="1" ht="35.1" customHeight="1" thickBot="1" x14ac:dyDescent="0.35">
      <c r="B24" s="807"/>
      <c r="C24" s="87" t="s">
        <v>421</v>
      </c>
      <c r="D24" s="386" t="s">
        <v>750</v>
      </c>
      <c r="E24" s="386" t="s">
        <v>751</v>
      </c>
      <c r="F24" s="383"/>
      <c r="G24" s="549"/>
    </row>
    <row r="25" spans="2:12" s="35" customFormat="1" ht="35.1" customHeight="1" thickBot="1" x14ac:dyDescent="0.35">
      <c r="B25" s="807"/>
      <c r="C25" s="87" t="s">
        <v>421</v>
      </c>
      <c r="D25" s="380" t="s">
        <v>737</v>
      </c>
      <c r="E25" s="380" t="s">
        <v>752</v>
      </c>
      <c r="F25" s="383"/>
      <c r="G25" s="549"/>
    </row>
    <row r="26" spans="2:12" s="35" customFormat="1" ht="35.1" customHeight="1" thickBot="1" x14ac:dyDescent="0.35">
      <c r="B26" s="807"/>
      <c r="C26" s="87" t="s">
        <v>421</v>
      </c>
      <c r="D26" s="380" t="s">
        <v>737</v>
      </c>
      <c r="E26" s="380" t="s">
        <v>753</v>
      </c>
      <c r="F26" s="383"/>
      <c r="G26" s="549"/>
    </row>
    <row r="27" spans="2:12" s="35" customFormat="1" ht="35.1" customHeight="1" thickBot="1" x14ac:dyDescent="0.35">
      <c r="B27" s="807"/>
      <c r="C27" s="87" t="s">
        <v>421</v>
      </c>
      <c r="D27" s="380" t="s">
        <v>737</v>
      </c>
      <c r="E27" s="380" t="s">
        <v>754</v>
      </c>
      <c r="F27" s="387"/>
      <c r="G27" s="551"/>
    </row>
    <row r="28" spans="2:12" s="35" customFormat="1" ht="35.1" customHeight="1" thickBot="1" x14ac:dyDescent="0.35">
      <c r="B28" s="807"/>
      <c r="C28" s="87" t="s">
        <v>421</v>
      </c>
      <c r="D28" s="380" t="s">
        <v>737</v>
      </c>
      <c r="E28" s="380" t="s">
        <v>755</v>
      </c>
      <c r="F28" s="387"/>
      <c r="G28" s="551"/>
    </row>
    <row r="29" spans="2:12" s="35" customFormat="1" ht="35.1" customHeight="1" x14ac:dyDescent="0.3">
      <c r="B29" s="807"/>
      <c r="C29" s="87" t="s">
        <v>421</v>
      </c>
      <c r="D29" s="380" t="s">
        <v>737</v>
      </c>
      <c r="E29" s="380" t="s">
        <v>756</v>
      </c>
      <c r="F29" s="387"/>
      <c r="G29" s="551"/>
    </row>
    <row r="30" spans="2:12" s="35" customFormat="1" ht="51" customHeight="1" thickBot="1" x14ac:dyDescent="0.35">
      <c r="B30" s="808"/>
      <c r="C30" s="270" t="s">
        <v>218</v>
      </c>
      <c r="D30" s="380"/>
      <c r="E30" s="383"/>
      <c r="F30" s="388"/>
      <c r="G30" s="552"/>
    </row>
    <row r="31" spans="2:12" s="35" customFormat="1" ht="35.1" customHeight="1" thickBot="1" x14ac:dyDescent="0.35">
      <c r="B31" s="801" t="s">
        <v>783</v>
      </c>
      <c r="C31" s="87" t="s">
        <v>421</v>
      </c>
      <c r="D31" s="380" t="s">
        <v>737</v>
      </c>
      <c r="E31" s="380" t="s">
        <v>738</v>
      </c>
      <c r="F31" s="390" t="s">
        <v>786</v>
      </c>
      <c r="G31" s="553" t="s">
        <v>786</v>
      </c>
    </row>
    <row r="32" spans="2:12" s="35" customFormat="1" ht="35.1" customHeight="1" thickBot="1" x14ac:dyDescent="0.35">
      <c r="B32" s="802"/>
      <c r="C32" s="87" t="s">
        <v>421</v>
      </c>
      <c r="D32" s="380" t="s">
        <v>737</v>
      </c>
      <c r="E32" s="380" t="s">
        <v>739</v>
      </c>
      <c r="F32" s="390" t="s">
        <v>787</v>
      </c>
      <c r="G32" s="553" t="s">
        <v>787</v>
      </c>
    </row>
    <row r="33" spans="2:7" s="35" customFormat="1" ht="35.1" customHeight="1" thickBot="1" x14ac:dyDescent="0.35">
      <c r="B33" s="802"/>
      <c r="C33" s="87" t="s">
        <v>421</v>
      </c>
      <c r="D33" s="380" t="s">
        <v>737</v>
      </c>
      <c r="E33" s="380" t="s">
        <v>740</v>
      </c>
      <c r="F33" s="391" t="s">
        <v>788</v>
      </c>
      <c r="G33" s="554" t="s">
        <v>788</v>
      </c>
    </row>
    <row r="34" spans="2:7" s="35" customFormat="1" ht="35.1" customHeight="1" thickBot="1" x14ac:dyDescent="0.35">
      <c r="B34" s="802"/>
      <c r="C34" s="87" t="s">
        <v>421</v>
      </c>
      <c r="D34" s="380" t="s">
        <v>737</v>
      </c>
      <c r="E34" s="380" t="s">
        <v>785</v>
      </c>
      <c r="F34" s="390" t="s">
        <v>791</v>
      </c>
      <c r="G34" s="553" t="s">
        <v>791</v>
      </c>
    </row>
    <row r="35" spans="2:7" s="35" customFormat="1" ht="27.75" customHeight="1" thickBot="1" x14ac:dyDescent="0.35">
      <c r="B35" s="802"/>
      <c r="C35" s="87" t="s">
        <v>421</v>
      </c>
      <c r="D35" s="380" t="s">
        <v>737</v>
      </c>
      <c r="E35" s="380" t="s">
        <v>742</v>
      </c>
      <c r="F35" s="390"/>
      <c r="G35" s="553"/>
    </row>
    <row r="36" spans="2:7" s="35" customFormat="1" ht="26.25" customHeight="1" thickBot="1" x14ac:dyDescent="0.35">
      <c r="B36" s="802"/>
      <c r="C36" s="87" t="s">
        <v>421</v>
      </c>
      <c r="D36" s="380" t="s">
        <v>737</v>
      </c>
      <c r="E36" s="380" t="s">
        <v>758</v>
      </c>
      <c r="F36" s="390"/>
      <c r="G36" s="553"/>
    </row>
    <row r="37" spans="2:7" s="35" customFormat="1" ht="35.1" customHeight="1" thickBot="1" x14ac:dyDescent="0.35">
      <c r="B37" s="802"/>
      <c r="C37" s="87" t="s">
        <v>421</v>
      </c>
      <c r="D37" s="380" t="s">
        <v>737</v>
      </c>
      <c r="E37" s="380" t="s">
        <v>789</v>
      </c>
      <c r="F37" s="390" t="s">
        <v>790</v>
      </c>
      <c r="G37" s="553" t="s">
        <v>790</v>
      </c>
    </row>
    <row r="38" spans="2:7" s="35" customFormat="1" ht="35.1" customHeight="1" thickBot="1" x14ac:dyDescent="0.35">
      <c r="B38" s="802"/>
      <c r="C38" s="87" t="s">
        <v>421</v>
      </c>
      <c r="D38" s="380" t="s">
        <v>737</v>
      </c>
      <c r="E38" s="380" t="s">
        <v>745</v>
      </c>
      <c r="F38" s="390" t="s">
        <v>792</v>
      </c>
      <c r="G38" s="553" t="s">
        <v>792</v>
      </c>
    </row>
    <row r="39" spans="2:7" s="35" customFormat="1" ht="35.1" customHeight="1" thickBot="1" x14ac:dyDescent="0.35">
      <c r="B39" s="802"/>
      <c r="C39" s="87" t="s">
        <v>421</v>
      </c>
      <c r="D39" s="380" t="s">
        <v>746</v>
      </c>
      <c r="E39" s="380"/>
      <c r="F39" s="390" t="s">
        <v>794</v>
      </c>
      <c r="G39" s="553" t="s">
        <v>794</v>
      </c>
    </row>
    <row r="40" spans="2:7" s="35" customFormat="1" ht="35.1" customHeight="1" thickBot="1" x14ac:dyDescent="0.35">
      <c r="B40" s="802"/>
      <c r="C40" s="87" t="s">
        <v>421</v>
      </c>
      <c r="D40" s="380" t="s">
        <v>747</v>
      </c>
      <c r="E40" s="380"/>
      <c r="F40" s="390" t="s">
        <v>795</v>
      </c>
      <c r="G40" s="553" t="s">
        <v>795</v>
      </c>
    </row>
    <row r="41" spans="2:7" s="35" customFormat="1" ht="35.1" customHeight="1" thickBot="1" x14ac:dyDescent="0.35">
      <c r="B41" s="802"/>
      <c r="C41" s="87" t="s">
        <v>421</v>
      </c>
      <c r="D41" s="380" t="s">
        <v>748</v>
      </c>
      <c r="E41" s="385" t="s">
        <v>749</v>
      </c>
      <c r="F41" s="390"/>
      <c r="G41" s="553"/>
    </row>
    <row r="42" spans="2:7" s="35" customFormat="1" ht="35.1" customHeight="1" thickBot="1" x14ac:dyDescent="0.35">
      <c r="B42" s="802"/>
      <c r="C42" s="87" t="s">
        <v>421</v>
      </c>
      <c r="D42" s="386" t="s">
        <v>750</v>
      </c>
      <c r="E42" s="386" t="s">
        <v>751</v>
      </c>
      <c r="F42" s="390"/>
      <c r="G42" s="553"/>
    </row>
    <row r="43" spans="2:7" s="35" customFormat="1" ht="35.1" customHeight="1" thickBot="1" x14ac:dyDescent="0.35">
      <c r="B43" s="802"/>
      <c r="C43" s="87" t="s">
        <v>421</v>
      </c>
      <c r="D43" s="380" t="s">
        <v>737</v>
      </c>
      <c r="E43" s="380" t="s">
        <v>752</v>
      </c>
      <c r="F43" s="390"/>
      <c r="G43" s="553"/>
    </row>
    <row r="44" spans="2:7" s="35" customFormat="1" ht="35.1" customHeight="1" thickBot="1" x14ac:dyDescent="0.35">
      <c r="B44" s="802"/>
      <c r="C44" s="87" t="s">
        <v>421</v>
      </c>
      <c r="D44" s="380" t="s">
        <v>737</v>
      </c>
      <c r="E44" s="380" t="s">
        <v>753</v>
      </c>
      <c r="F44" s="390" t="s">
        <v>793</v>
      </c>
      <c r="G44" s="553" t="s">
        <v>793</v>
      </c>
    </row>
    <row r="45" spans="2:7" s="35" customFormat="1" ht="35.1" customHeight="1" thickBot="1" x14ac:dyDescent="0.35">
      <c r="B45" s="802"/>
      <c r="C45" s="87" t="s">
        <v>421</v>
      </c>
      <c r="D45" s="380" t="s">
        <v>737</v>
      </c>
      <c r="E45" s="380" t="s">
        <v>754</v>
      </c>
      <c r="F45" s="390"/>
      <c r="G45" s="553"/>
    </row>
    <row r="46" spans="2:7" s="35" customFormat="1" ht="35.1" customHeight="1" thickBot="1" x14ac:dyDescent="0.35">
      <c r="B46" s="802"/>
      <c r="C46" s="87" t="s">
        <v>421</v>
      </c>
      <c r="D46" s="380" t="s">
        <v>737</v>
      </c>
      <c r="E46" s="380" t="s">
        <v>755</v>
      </c>
      <c r="F46" s="390"/>
      <c r="G46" s="553"/>
    </row>
    <row r="47" spans="2:7" s="35" customFormat="1" ht="35.1" customHeight="1" thickBot="1" x14ac:dyDescent="0.35">
      <c r="B47" s="802"/>
      <c r="C47" s="87" t="s">
        <v>421</v>
      </c>
      <c r="D47" s="380" t="s">
        <v>737</v>
      </c>
      <c r="E47" s="380" t="s">
        <v>756</v>
      </c>
      <c r="F47" s="390"/>
      <c r="G47" s="553"/>
    </row>
    <row r="48" spans="2:7" s="35" customFormat="1" ht="35.1" customHeight="1" x14ac:dyDescent="0.3">
      <c r="B48" s="802"/>
      <c r="C48" s="87" t="s">
        <v>421</v>
      </c>
      <c r="D48" s="380" t="s">
        <v>737</v>
      </c>
      <c r="E48" s="380" t="s">
        <v>759</v>
      </c>
      <c r="F48" s="392"/>
      <c r="G48" s="555"/>
    </row>
    <row r="49" spans="2:10" s="35" customFormat="1" ht="35.1" customHeight="1" thickBot="1" x14ac:dyDescent="0.35">
      <c r="B49" s="803"/>
      <c r="C49" s="270" t="s">
        <v>218</v>
      </c>
      <c r="D49" s="380"/>
      <c r="E49" s="494"/>
      <c r="F49" s="495" t="s">
        <v>796</v>
      </c>
      <c r="G49" s="556" t="s">
        <v>796</v>
      </c>
    </row>
    <row r="50" spans="2:10" s="35" customFormat="1" ht="35.1" customHeight="1" thickBot="1" x14ac:dyDescent="0.35">
      <c r="B50" s="801" t="s">
        <v>849</v>
      </c>
      <c r="C50" s="87" t="s">
        <v>421</v>
      </c>
      <c r="D50" s="380" t="s">
        <v>737</v>
      </c>
      <c r="E50" s="380" t="s">
        <v>738</v>
      </c>
      <c r="F50" s="390" t="s">
        <v>821</v>
      </c>
      <c r="G50" s="553" t="s">
        <v>821</v>
      </c>
    </row>
    <row r="51" spans="2:10" s="35" customFormat="1" ht="35.1" customHeight="1" thickBot="1" x14ac:dyDescent="0.35">
      <c r="B51" s="802"/>
      <c r="C51" s="87" t="s">
        <v>421</v>
      </c>
      <c r="D51" s="380" t="s">
        <v>737</v>
      </c>
      <c r="E51" s="380" t="s">
        <v>739</v>
      </c>
      <c r="F51" s="390" t="s">
        <v>822</v>
      </c>
      <c r="G51" s="553" t="s">
        <v>822</v>
      </c>
    </row>
    <row r="52" spans="2:10" s="35" customFormat="1" ht="27.75" customHeight="1" thickBot="1" x14ac:dyDescent="0.35">
      <c r="B52" s="802"/>
      <c r="C52" s="87" t="s">
        <v>421</v>
      </c>
      <c r="D52" s="380" t="s">
        <v>737</v>
      </c>
      <c r="E52" s="380" t="s">
        <v>740</v>
      </c>
      <c r="F52" s="391" t="s">
        <v>788</v>
      </c>
      <c r="G52" s="554" t="s">
        <v>788</v>
      </c>
    </row>
    <row r="53" spans="2:10" s="35" customFormat="1" ht="35.1" customHeight="1" thickBot="1" x14ac:dyDescent="0.35">
      <c r="B53" s="802"/>
      <c r="C53" s="87" t="s">
        <v>421</v>
      </c>
      <c r="D53" s="380" t="s">
        <v>737</v>
      </c>
      <c r="E53" s="380" t="s">
        <v>785</v>
      </c>
      <c r="F53" s="390" t="s">
        <v>827</v>
      </c>
      <c r="G53" s="553" t="s">
        <v>827</v>
      </c>
    </row>
    <row r="54" spans="2:10" s="35" customFormat="1" ht="35.1" customHeight="1" thickBot="1" x14ac:dyDescent="0.35">
      <c r="B54" s="802"/>
      <c r="C54" s="87" t="s">
        <v>421</v>
      </c>
      <c r="D54" s="380" t="s">
        <v>737</v>
      </c>
      <c r="E54" s="380" t="s">
        <v>742</v>
      </c>
      <c r="F54" s="390" t="s">
        <v>824</v>
      </c>
      <c r="G54" s="553" t="s">
        <v>824</v>
      </c>
    </row>
    <row r="55" spans="2:10" s="35" customFormat="1" ht="35.1" customHeight="1" thickBot="1" x14ac:dyDescent="0.35">
      <c r="B55" s="802"/>
      <c r="C55" s="87" t="s">
        <v>421</v>
      </c>
      <c r="D55" s="380" t="s">
        <v>737</v>
      </c>
      <c r="E55" s="380" t="s">
        <v>758</v>
      </c>
      <c r="F55" s="390" t="s">
        <v>825</v>
      </c>
      <c r="G55" s="553" t="s">
        <v>825</v>
      </c>
    </row>
    <row r="56" spans="2:10" s="35" customFormat="1" ht="35.1" customHeight="1" thickBot="1" x14ac:dyDescent="0.35">
      <c r="B56" s="802"/>
      <c r="C56" s="87" t="s">
        <v>421</v>
      </c>
      <c r="D56" s="380" t="s">
        <v>737</v>
      </c>
      <c r="E56" s="380" t="s">
        <v>789</v>
      </c>
      <c r="F56" s="390" t="s">
        <v>826</v>
      </c>
      <c r="G56" s="553" t="s">
        <v>826</v>
      </c>
    </row>
    <row r="57" spans="2:10" s="35" customFormat="1" ht="35.1" customHeight="1" thickBot="1" x14ac:dyDescent="0.35">
      <c r="B57" s="802"/>
      <c r="C57" s="87" t="s">
        <v>421</v>
      </c>
      <c r="D57" s="380" t="s">
        <v>737</v>
      </c>
      <c r="E57" s="380" t="s">
        <v>745</v>
      </c>
      <c r="F57" s="390" t="s">
        <v>828</v>
      </c>
      <c r="G57" s="553" t="s">
        <v>828</v>
      </c>
    </row>
    <row r="58" spans="2:10" s="35" customFormat="1" ht="24.75" customHeight="1" thickBot="1" x14ac:dyDescent="0.35">
      <c r="B58" s="802"/>
      <c r="C58" s="87" t="s">
        <v>421</v>
      </c>
      <c r="D58" s="380" t="s">
        <v>746</v>
      </c>
      <c r="E58" s="380"/>
      <c r="F58" s="390" t="s">
        <v>794</v>
      </c>
      <c r="G58" s="553" t="s">
        <v>794</v>
      </c>
    </row>
    <row r="59" spans="2:10" s="35" customFormat="1" ht="24" customHeight="1" thickBot="1" x14ac:dyDescent="0.35">
      <c r="B59" s="802"/>
      <c r="C59" s="87" t="s">
        <v>421</v>
      </c>
      <c r="D59" s="380" t="s">
        <v>747</v>
      </c>
      <c r="E59" s="380"/>
      <c r="F59" s="390" t="s">
        <v>795</v>
      </c>
      <c r="G59" s="553" t="s">
        <v>795</v>
      </c>
    </row>
    <row r="60" spans="2:10" s="35" customFormat="1" ht="29.25" customHeight="1" thickBot="1" x14ac:dyDescent="0.35">
      <c r="B60" s="802"/>
      <c r="C60" s="87" t="s">
        <v>421</v>
      </c>
      <c r="D60" s="380" t="s">
        <v>748</v>
      </c>
      <c r="E60" s="385" t="s">
        <v>749</v>
      </c>
      <c r="F60" s="390" t="s">
        <v>788</v>
      </c>
      <c r="G60" s="553" t="s">
        <v>788</v>
      </c>
    </row>
    <row r="61" spans="2:10" s="35" customFormat="1" ht="26.25" customHeight="1" thickBot="1" x14ac:dyDescent="0.35">
      <c r="B61" s="802"/>
      <c r="C61" s="87" t="s">
        <v>421</v>
      </c>
      <c r="D61" s="386" t="s">
        <v>750</v>
      </c>
      <c r="E61" s="386" t="s">
        <v>751</v>
      </c>
      <c r="F61" s="390" t="s">
        <v>823</v>
      </c>
      <c r="G61" s="553" t="s">
        <v>823</v>
      </c>
    </row>
    <row r="62" spans="2:10" s="35" customFormat="1" ht="21" thickBot="1" x14ac:dyDescent="0.35">
      <c r="B62" s="802"/>
      <c r="C62" s="87" t="s">
        <v>421</v>
      </c>
      <c r="D62" s="380" t="s">
        <v>737</v>
      </c>
      <c r="E62" s="380" t="s">
        <v>752</v>
      </c>
      <c r="F62" s="390" t="s">
        <v>829</v>
      </c>
      <c r="G62" s="553" t="s">
        <v>829</v>
      </c>
    </row>
    <row r="63" spans="2:10" ht="19.5" customHeight="1" thickBot="1" x14ac:dyDescent="0.35">
      <c r="B63" s="802"/>
      <c r="C63" s="87" t="s">
        <v>421</v>
      </c>
      <c r="D63" s="380" t="s">
        <v>737</v>
      </c>
      <c r="E63" s="380" t="s">
        <v>753</v>
      </c>
      <c r="F63" s="390" t="s">
        <v>793</v>
      </c>
      <c r="G63" s="553" t="s">
        <v>793</v>
      </c>
      <c r="H63" s="56"/>
      <c r="I63" s="56"/>
      <c r="J63" s="56"/>
    </row>
    <row r="64" spans="2:10" ht="21" thickBot="1" x14ac:dyDescent="0.35">
      <c r="B64" s="802"/>
      <c r="C64" s="87" t="s">
        <v>421</v>
      </c>
      <c r="D64" s="380" t="s">
        <v>737</v>
      </c>
      <c r="E64" s="380" t="s">
        <v>754</v>
      </c>
      <c r="F64" s="390"/>
      <c r="G64" s="553"/>
    </row>
    <row r="65" spans="2:7" ht="21" thickBot="1" x14ac:dyDescent="0.35">
      <c r="B65" s="802"/>
      <c r="C65" s="87" t="s">
        <v>421</v>
      </c>
      <c r="D65" s="380" t="s">
        <v>737</v>
      </c>
      <c r="E65" s="380" t="s">
        <v>755</v>
      </c>
      <c r="F65" s="390"/>
      <c r="G65" s="553"/>
    </row>
    <row r="66" spans="2:7" ht="21" thickBot="1" x14ac:dyDescent="0.35">
      <c r="B66" s="802"/>
      <c r="C66" s="87" t="s">
        <v>421</v>
      </c>
      <c r="D66" s="380" t="s">
        <v>737</v>
      </c>
      <c r="E66" s="380" t="s">
        <v>756</v>
      </c>
      <c r="F66" s="390"/>
      <c r="G66" s="553"/>
    </row>
    <row r="67" spans="2:7" ht="20.25" x14ac:dyDescent="0.3">
      <c r="B67" s="802"/>
      <c r="C67" s="87" t="s">
        <v>421</v>
      </c>
      <c r="D67" s="380" t="s">
        <v>737</v>
      </c>
      <c r="E67" s="380" t="s">
        <v>759</v>
      </c>
      <c r="F67" s="392"/>
      <c r="G67" s="555"/>
    </row>
    <row r="68" spans="2:7" ht="21" thickBot="1" x14ac:dyDescent="0.35">
      <c r="B68" s="803"/>
      <c r="C68" s="270" t="s">
        <v>218</v>
      </c>
      <c r="D68" s="380"/>
      <c r="E68" s="383"/>
      <c r="F68" s="512" t="s">
        <v>830</v>
      </c>
      <c r="G68" s="557" t="s">
        <v>830</v>
      </c>
    </row>
    <row r="69" spans="2:7" s="35" customFormat="1" ht="35.1" customHeight="1" thickBot="1" x14ac:dyDescent="0.35">
      <c r="B69" s="801" t="s">
        <v>850</v>
      </c>
      <c r="C69" s="87" t="s">
        <v>421</v>
      </c>
      <c r="D69" s="380" t="s">
        <v>737</v>
      </c>
      <c r="E69" s="380" t="s">
        <v>738</v>
      </c>
      <c r="F69" s="390" t="s">
        <v>864</v>
      </c>
      <c r="G69" s="553" t="s">
        <v>864</v>
      </c>
    </row>
    <row r="70" spans="2:7" s="35" customFormat="1" ht="35.1" customHeight="1" thickBot="1" x14ac:dyDescent="0.35">
      <c r="B70" s="802"/>
      <c r="C70" s="87" t="s">
        <v>421</v>
      </c>
      <c r="D70" s="380" t="s">
        <v>737</v>
      </c>
      <c r="E70" s="380" t="s">
        <v>739</v>
      </c>
      <c r="F70" s="390" t="s">
        <v>854</v>
      </c>
      <c r="G70" s="553" t="s">
        <v>854</v>
      </c>
    </row>
    <row r="71" spans="2:7" s="35" customFormat="1" ht="27.75" customHeight="1" thickBot="1" x14ac:dyDescent="0.35">
      <c r="B71" s="802"/>
      <c r="C71" s="87" t="s">
        <v>421</v>
      </c>
      <c r="D71" s="380" t="s">
        <v>737</v>
      </c>
      <c r="E71" s="380" t="s">
        <v>740</v>
      </c>
      <c r="F71" s="391" t="s">
        <v>788</v>
      </c>
      <c r="G71" s="554" t="s">
        <v>788</v>
      </c>
    </row>
    <row r="72" spans="2:7" s="35" customFormat="1" ht="35.1" customHeight="1" thickBot="1" x14ac:dyDescent="0.35">
      <c r="B72" s="802"/>
      <c r="C72" s="87" t="s">
        <v>421</v>
      </c>
      <c r="D72" s="380" t="s">
        <v>737</v>
      </c>
      <c r="E72" s="380" t="s">
        <v>785</v>
      </c>
      <c r="F72" s="390" t="s">
        <v>860</v>
      </c>
      <c r="G72" s="553" t="s">
        <v>860</v>
      </c>
    </row>
    <row r="73" spans="2:7" s="35" customFormat="1" ht="35.1" customHeight="1" thickBot="1" x14ac:dyDescent="0.35">
      <c r="B73" s="802"/>
      <c r="C73" s="87" t="s">
        <v>421</v>
      </c>
      <c r="D73" s="380" t="s">
        <v>737</v>
      </c>
      <c r="E73" s="380" t="s">
        <v>742</v>
      </c>
      <c r="F73" s="390" t="s">
        <v>856</v>
      </c>
      <c r="G73" s="553" t="s">
        <v>856</v>
      </c>
    </row>
    <row r="74" spans="2:7" s="35" customFormat="1" ht="35.1" customHeight="1" thickBot="1" x14ac:dyDescent="0.35">
      <c r="B74" s="802"/>
      <c r="C74" s="87" t="s">
        <v>421</v>
      </c>
      <c r="D74" s="380" t="s">
        <v>737</v>
      </c>
      <c r="E74" s="380" t="s">
        <v>758</v>
      </c>
      <c r="F74" s="390" t="s">
        <v>859</v>
      </c>
      <c r="G74" s="553" t="s">
        <v>859</v>
      </c>
    </row>
    <row r="75" spans="2:7" s="35" customFormat="1" ht="35.1" customHeight="1" thickBot="1" x14ac:dyDescent="0.35">
      <c r="B75" s="802"/>
      <c r="C75" s="87" t="s">
        <v>421</v>
      </c>
      <c r="D75" s="380" t="s">
        <v>737</v>
      </c>
      <c r="E75" s="380" t="s">
        <v>789</v>
      </c>
      <c r="F75" s="390" t="s">
        <v>858</v>
      </c>
      <c r="G75" s="553" t="s">
        <v>858</v>
      </c>
    </row>
    <row r="76" spans="2:7" s="35" customFormat="1" ht="35.1" customHeight="1" thickBot="1" x14ac:dyDescent="0.35">
      <c r="B76" s="802"/>
      <c r="C76" s="87" t="s">
        <v>421</v>
      </c>
      <c r="D76" s="380" t="s">
        <v>737</v>
      </c>
      <c r="E76" s="380" t="s">
        <v>745</v>
      </c>
      <c r="F76" s="390" t="s">
        <v>861</v>
      </c>
      <c r="G76" s="553" t="s">
        <v>861</v>
      </c>
    </row>
    <row r="77" spans="2:7" s="35" customFormat="1" ht="24.75" customHeight="1" thickBot="1" x14ac:dyDescent="0.35">
      <c r="B77" s="802"/>
      <c r="C77" s="87" t="s">
        <v>421</v>
      </c>
      <c r="D77" s="380" t="s">
        <v>746</v>
      </c>
      <c r="E77" s="380"/>
      <c r="F77" s="390" t="s">
        <v>863</v>
      </c>
      <c r="G77" s="553" t="s">
        <v>863</v>
      </c>
    </row>
    <row r="78" spans="2:7" s="35" customFormat="1" ht="24" customHeight="1" thickBot="1" x14ac:dyDescent="0.35">
      <c r="B78" s="802"/>
      <c r="C78" s="87" t="s">
        <v>421</v>
      </c>
      <c r="D78" s="380" t="s">
        <v>747</v>
      </c>
      <c r="E78" s="380"/>
      <c r="F78" s="390" t="s">
        <v>795</v>
      </c>
      <c r="G78" s="553" t="s">
        <v>795</v>
      </c>
    </row>
    <row r="79" spans="2:7" s="35" customFormat="1" ht="29.25" customHeight="1" thickBot="1" x14ac:dyDescent="0.35">
      <c r="B79" s="802"/>
      <c r="C79" s="87" t="s">
        <v>421</v>
      </c>
      <c r="D79" s="380" t="s">
        <v>748</v>
      </c>
      <c r="E79" s="385" t="s">
        <v>749</v>
      </c>
      <c r="F79" s="390"/>
      <c r="G79" s="553"/>
    </row>
    <row r="80" spans="2:7" s="35" customFormat="1" ht="26.25" customHeight="1" thickBot="1" x14ac:dyDescent="0.35">
      <c r="B80" s="802"/>
      <c r="C80" s="87" t="s">
        <v>421</v>
      </c>
      <c r="D80" s="386" t="s">
        <v>750</v>
      </c>
      <c r="E80" s="386" t="s">
        <v>751</v>
      </c>
      <c r="F80" s="390" t="s">
        <v>855</v>
      </c>
      <c r="G80" s="553" t="s">
        <v>855</v>
      </c>
    </row>
    <row r="81" spans="2:10" s="35" customFormat="1" ht="21" thickBot="1" x14ac:dyDescent="0.35">
      <c r="B81" s="802"/>
      <c r="C81" s="87" t="s">
        <v>421</v>
      </c>
      <c r="D81" s="380" t="s">
        <v>737</v>
      </c>
      <c r="E81" s="380" t="s">
        <v>752</v>
      </c>
      <c r="F81" s="390" t="s">
        <v>862</v>
      </c>
      <c r="G81" s="553" t="s">
        <v>862</v>
      </c>
    </row>
    <row r="82" spans="2:10" ht="19.5" customHeight="1" thickBot="1" x14ac:dyDescent="0.35">
      <c r="B82" s="802"/>
      <c r="C82" s="87" t="s">
        <v>421</v>
      </c>
      <c r="D82" s="380" t="s">
        <v>737</v>
      </c>
      <c r="E82" s="380" t="s">
        <v>753</v>
      </c>
      <c r="F82" s="390" t="s">
        <v>793</v>
      </c>
      <c r="G82" s="553" t="s">
        <v>793</v>
      </c>
      <c r="H82" s="56"/>
      <c r="I82" s="56"/>
      <c r="J82" s="56"/>
    </row>
    <row r="83" spans="2:10" ht="21" thickBot="1" x14ac:dyDescent="0.35">
      <c r="B83" s="802"/>
      <c r="C83" s="87" t="s">
        <v>421</v>
      </c>
      <c r="D83" s="380" t="s">
        <v>737</v>
      </c>
      <c r="E83" s="380" t="s">
        <v>754</v>
      </c>
      <c r="F83" s="390" t="s">
        <v>857</v>
      </c>
      <c r="G83" s="553" t="s">
        <v>857</v>
      </c>
    </row>
    <row r="84" spans="2:10" ht="21" thickBot="1" x14ac:dyDescent="0.35">
      <c r="B84" s="802"/>
      <c r="C84" s="87" t="s">
        <v>421</v>
      </c>
      <c r="D84" s="380" t="s">
        <v>737</v>
      </c>
      <c r="E84" s="380" t="s">
        <v>755</v>
      </c>
      <c r="F84" s="390"/>
      <c r="G84" s="553"/>
    </row>
    <row r="85" spans="2:10" ht="21" thickBot="1" x14ac:dyDescent="0.35">
      <c r="B85" s="802"/>
      <c r="C85" s="87" t="s">
        <v>421</v>
      </c>
      <c r="D85" s="380" t="s">
        <v>737</v>
      </c>
      <c r="E85" s="380" t="s">
        <v>756</v>
      </c>
      <c r="F85" s="390"/>
      <c r="G85" s="553"/>
    </row>
    <row r="86" spans="2:10" ht="20.25" x14ac:dyDescent="0.3">
      <c r="B86" s="802"/>
      <c r="C86" s="87" t="s">
        <v>421</v>
      </c>
      <c r="D86" s="380" t="s">
        <v>737</v>
      </c>
      <c r="E86" s="380" t="s">
        <v>759</v>
      </c>
      <c r="F86" s="392"/>
      <c r="G86" s="555"/>
    </row>
    <row r="87" spans="2:10" ht="21" thickBot="1" x14ac:dyDescent="0.35">
      <c r="B87" s="803"/>
      <c r="C87" s="270" t="s">
        <v>218</v>
      </c>
      <c r="D87" s="380"/>
      <c r="E87" s="383"/>
      <c r="F87" s="512" t="s">
        <v>865</v>
      </c>
      <c r="G87" s="557" t="s">
        <v>865</v>
      </c>
    </row>
  </sheetData>
  <mergeCells count="6">
    <mergeCell ref="B69:B87"/>
    <mergeCell ref="B31:B49"/>
    <mergeCell ref="J11:P12"/>
    <mergeCell ref="B6:G6"/>
    <mergeCell ref="B13:B30"/>
    <mergeCell ref="B50:B68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topLeftCell="A13" workbookViewId="0">
      <selection activeCell="T18" sqref="T18"/>
    </sheetView>
  </sheetViews>
  <sheetFormatPr defaultColWidth="9.140625" defaultRowHeight="15.75" x14ac:dyDescent="0.25"/>
  <cols>
    <col min="1" max="1" width="1.140625" style="323" customWidth="1"/>
    <col min="2" max="2" width="5.5703125" style="323" customWidth="1"/>
    <col min="3" max="3" width="28.7109375" style="323" customWidth="1"/>
    <col min="4" max="7" width="14.7109375" style="323" customWidth="1"/>
    <col min="8" max="8" width="24.140625" style="323" customWidth="1"/>
    <col min="9" max="16" width="13.7109375" style="323" customWidth="1"/>
    <col min="17" max="17" width="9.140625" style="323" customWidth="1"/>
    <col min="18" max="16384" width="9.140625" style="323"/>
  </cols>
  <sheetData>
    <row r="1" spans="1:16" x14ac:dyDescent="0.25">
      <c r="P1" s="336" t="s">
        <v>202</v>
      </c>
    </row>
    <row r="3" spans="1:16" ht="22.5" x14ac:dyDescent="0.3">
      <c r="B3" s="812" t="s">
        <v>690</v>
      </c>
      <c r="C3" s="812"/>
      <c r="D3" s="812"/>
      <c r="E3" s="812"/>
      <c r="F3" s="812"/>
      <c r="G3" s="812"/>
      <c r="H3" s="812"/>
      <c r="I3" s="812"/>
      <c r="J3" s="812"/>
      <c r="K3" s="812"/>
      <c r="L3" s="812"/>
      <c r="M3" s="812"/>
      <c r="N3" s="812"/>
      <c r="O3" s="812"/>
      <c r="P3" s="812"/>
    </row>
    <row r="5" spans="1:16" ht="16.5" thickBot="1" x14ac:dyDescent="0.3">
      <c r="P5" s="324" t="s">
        <v>3</v>
      </c>
    </row>
    <row r="6" spans="1:16" ht="28.5" customHeight="1" thickBot="1" x14ac:dyDescent="0.3">
      <c r="B6" s="813" t="s">
        <v>691</v>
      </c>
      <c r="C6" s="813" t="s">
        <v>692</v>
      </c>
      <c r="D6" s="813" t="s">
        <v>693</v>
      </c>
      <c r="E6" s="813" t="s">
        <v>694</v>
      </c>
      <c r="F6" s="813" t="s">
        <v>695</v>
      </c>
      <c r="G6" s="813" t="s">
        <v>778</v>
      </c>
      <c r="H6" s="813" t="s">
        <v>696</v>
      </c>
      <c r="I6" s="815" t="s">
        <v>833</v>
      </c>
      <c r="J6" s="816"/>
      <c r="K6" s="816"/>
      <c r="L6" s="816"/>
      <c r="M6" s="816"/>
      <c r="N6" s="816"/>
      <c r="O6" s="816"/>
      <c r="P6" s="817"/>
    </row>
    <row r="7" spans="1:16" ht="36" customHeight="1" thickBot="1" x14ac:dyDescent="0.3">
      <c r="B7" s="814"/>
      <c r="C7" s="814"/>
      <c r="D7" s="814"/>
      <c r="E7" s="814"/>
      <c r="F7" s="814"/>
      <c r="G7" s="814"/>
      <c r="H7" s="814"/>
      <c r="I7" s="325" t="s">
        <v>697</v>
      </c>
      <c r="J7" s="325" t="s">
        <v>698</v>
      </c>
      <c r="K7" s="325" t="s">
        <v>699</v>
      </c>
      <c r="L7" s="325" t="s">
        <v>700</v>
      </c>
      <c r="M7" s="325" t="s">
        <v>701</v>
      </c>
      <c r="N7" s="325" t="s">
        <v>702</v>
      </c>
      <c r="O7" s="325" t="s">
        <v>703</v>
      </c>
      <c r="P7" s="326" t="s">
        <v>704</v>
      </c>
    </row>
    <row r="8" spans="1:16" x14ac:dyDescent="0.25">
      <c r="A8" s="327"/>
      <c r="B8" s="818" t="s">
        <v>53</v>
      </c>
      <c r="C8" s="821" t="s">
        <v>781</v>
      </c>
      <c r="D8" s="824" t="s">
        <v>777</v>
      </c>
      <c r="E8" s="824" t="s">
        <v>777</v>
      </c>
      <c r="F8" s="827"/>
      <c r="G8" s="809">
        <v>39859056</v>
      </c>
      <c r="H8" s="342" t="s">
        <v>705</v>
      </c>
      <c r="I8" s="328"/>
      <c r="J8" s="328"/>
      <c r="K8" s="328"/>
      <c r="L8" s="328"/>
      <c r="M8" s="328"/>
      <c r="N8" s="328"/>
      <c r="O8" s="328"/>
      <c r="P8" s="329"/>
    </row>
    <row r="9" spans="1:16" x14ac:dyDescent="0.25">
      <c r="A9" s="327"/>
      <c r="B9" s="819"/>
      <c r="C9" s="822"/>
      <c r="D9" s="825"/>
      <c r="E9" s="825"/>
      <c r="F9" s="828"/>
      <c r="G9" s="810"/>
      <c r="H9" s="342" t="s">
        <v>706</v>
      </c>
      <c r="I9" s="328"/>
      <c r="J9" s="328"/>
      <c r="K9" s="328"/>
      <c r="L9" s="328"/>
      <c r="M9" s="328"/>
      <c r="N9" s="328"/>
      <c r="P9" s="329"/>
    </row>
    <row r="10" spans="1:16" x14ac:dyDescent="0.25">
      <c r="A10" s="327"/>
      <c r="B10" s="819"/>
      <c r="C10" s="822"/>
      <c r="D10" s="825"/>
      <c r="E10" s="825"/>
      <c r="F10" s="828"/>
      <c r="G10" s="810"/>
      <c r="H10" s="342" t="s">
        <v>49</v>
      </c>
      <c r="I10" s="524"/>
      <c r="J10" s="328"/>
      <c r="K10" s="328"/>
      <c r="L10" s="328"/>
      <c r="M10" s="328"/>
      <c r="N10" s="328"/>
      <c r="O10" s="328"/>
      <c r="P10" s="329"/>
    </row>
    <row r="11" spans="1:16" x14ac:dyDescent="0.25">
      <c r="A11" s="327"/>
      <c r="B11" s="819"/>
      <c r="C11" s="822"/>
      <c r="D11" s="825"/>
      <c r="E11" s="825"/>
      <c r="F11" s="828"/>
      <c r="G11" s="810"/>
      <c r="H11" s="533" t="s">
        <v>707</v>
      </c>
      <c r="I11" s="538">
        <v>650000</v>
      </c>
      <c r="J11" s="534"/>
      <c r="K11" s="328">
        <v>1300000</v>
      </c>
      <c r="L11" s="328"/>
      <c r="M11" s="328">
        <v>1850000</v>
      </c>
      <c r="N11" s="328"/>
      <c r="O11" s="328"/>
      <c r="P11" s="329"/>
    </row>
    <row r="12" spans="1:16" x14ac:dyDescent="0.25">
      <c r="A12" s="327"/>
      <c r="B12" s="820"/>
      <c r="C12" s="823"/>
      <c r="D12" s="826"/>
      <c r="E12" s="826"/>
      <c r="F12" s="829"/>
      <c r="G12" s="811"/>
      <c r="H12" s="343" t="s">
        <v>708</v>
      </c>
      <c r="I12" s="535">
        <v>650000</v>
      </c>
      <c r="J12" s="536"/>
      <c r="K12" s="537">
        <v>1300000</v>
      </c>
      <c r="L12" s="537"/>
      <c r="M12" s="537">
        <v>1850000</v>
      </c>
      <c r="N12" s="330"/>
      <c r="O12" s="330"/>
      <c r="P12" s="331"/>
    </row>
    <row r="13" spans="1:16" x14ac:dyDescent="0.25">
      <c r="A13" s="327"/>
      <c r="B13" s="818" t="s">
        <v>54</v>
      </c>
      <c r="C13" s="830"/>
      <c r="D13" s="824"/>
      <c r="E13" s="824"/>
      <c r="F13" s="827"/>
      <c r="G13" s="809"/>
      <c r="H13" s="342" t="s">
        <v>705</v>
      </c>
      <c r="I13" s="328"/>
      <c r="J13" s="328"/>
      <c r="K13" s="328"/>
      <c r="L13" s="328"/>
      <c r="M13" s="328"/>
      <c r="N13" s="328"/>
      <c r="O13" s="328"/>
      <c r="P13" s="329"/>
    </row>
    <row r="14" spans="1:16" x14ac:dyDescent="0.25">
      <c r="A14" s="327"/>
      <c r="B14" s="819"/>
      <c r="C14" s="831"/>
      <c r="D14" s="825"/>
      <c r="E14" s="825"/>
      <c r="F14" s="828"/>
      <c r="G14" s="810"/>
      <c r="H14" s="342" t="s">
        <v>706</v>
      </c>
      <c r="I14" s="328"/>
      <c r="J14" s="328"/>
      <c r="K14" s="328"/>
      <c r="L14" s="328"/>
      <c r="M14" s="328"/>
      <c r="N14" s="328"/>
      <c r="O14" s="328"/>
      <c r="P14" s="329"/>
    </row>
    <row r="15" spans="1:16" x14ac:dyDescent="0.25">
      <c r="A15" s="327"/>
      <c r="B15" s="819"/>
      <c r="C15" s="831"/>
      <c r="D15" s="825"/>
      <c r="E15" s="825"/>
      <c r="F15" s="828"/>
      <c r="G15" s="810"/>
      <c r="H15" s="342" t="s">
        <v>49</v>
      </c>
      <c r="I15" s="328"/>
      <c r="J15" s="328"/>
      <c r="K15" s="328"/>
      <c r="L15" s="328"/>
      <c r="M15" s="328"/>
      <c r="N15" s="328"/>
      <c r="O15" s="328"/>
      <c r="P15" s="329"/>
    </row>
    <row r="16" spans="1:16" x14ac:dyDescent="0.25">
      <c r="A16" s="327"/>
      <c r="B16" s="819"/>
      <c r="C16" s="831"/>
      <c r="D16" s="825"/>
      <c r="E16" s="825"/>
      <c r="F16" s="828"/>
      <c r="G16" s="810"/>
      <c r="H16" s="342" t="s">
        <v>707</v>
      </c>
      <c r="I16" s="328"/>
      <c r="J16" s="328"/>
      <c r="K16" s="328"/>
      <c r="L16" s="328"/>
      <c r="M16" s="328"/>
      <c r="N16" s="328"/>
      <c r="O16" s="328"/>
      <c r="P16" s="329"/>
    </row>
    <row r="17" spans="1:16" x14ac:dyDescent="0.25">
      <c r="A17" s="327"/>
      <c r="B17" s="820"/>
      <c r="C17" s="832"/>
      <c r="D17" s="826"/>
      <c r="E17" s="826"/>
      <c r="F17" s="829"/>
      <c r="G17" s="811"/>
      <c r="H17" s="343" t="s">
        <v>708</v>
      </c>
      <c r="I17" s="330"/>
      <c r="J17" s="330"/>
      <c r="K17" s="330"/>
      <c r="L17" s="330"/>
      <c r="M17" s="330"/>
      <c r="N17" s="330"/>
      <c r="O17" s="330"/>
      <c r="P17" s="331"/>
    </row>
    <row r="18" spans="1:16" x14ac:dyDescent="0.25">
      <c r="A18" s="327"/>
      <c r="B18" s="818" t="s">
        <v>55</v>
      </c>
      <c r="C18" s="830"/>
      <c r="D18" s="824"/>
      <c r="E18" s="824"/>
      <c r="F18" s="827"/>
      <c r="G18" s="809"/>
      <c r="H18" s="342" t="s">
        <v>705</v>
      </c>
      <c r="I18" s="328"/>
      <c r="J18" s="328"/>
      <c r="K18" s="328"/>
      <c r="L18" s="328"/>
      <c r="M18" s="328"/>
      <c r="N18" s="328"/>
      <c r="O18" s="328"/>
      <c r="P18" s="329"/>
    </row>
    <row r="19" spans="1:16" x14ac:dyDescent="0.25">
      <c r="A19" s="327"/>
      <c r="B19" s="819"/>
      <c r="C19" s="831"/>
      <c r="D19" s="825"/>
      <c r="E19" s="825"/>
      <c r="F19" s="828"/>
      <c r="G19" s="810"/>
      <c r="H19" s="342" t="s">
        <v>706</v>
      </c>
      <c r="I19" s="328"/>
      <c r="J19" s="328"/>
      <c r="K19" s="328"/>
      <c r="L19" s="328"/>
      <c r="M19" s="328"/>
      <c r="N19" s="328"/>
      <c r="O19" s="328"/>
      <c r="P19" s="329"/>
    </row>
    <row r="20" spans="1:16" x14ac:dyDescent="0.25">
      <c r="A20" s="327"/>
      <c r="B20" s="819"/>
      <c r="C20" s="831"/>
      <c r="D20" s="825"/>
      <c r="E20" s="825"/>
      <c r="F20" s="828"/>
      <c r="G20" s="810"/>
      <c r="H20" s="342" t="s">
        <v>49</v>
      </c>
      <c r="I20" s="328"/>
      <c r="J20" s="328"/>
      <c r="K20" s="328"/>
      <c r="L20" s="328"/>
      <c r="M20" s="328"/>
      <c r="N20" s="328"/>
      <c r="O20" s="328"/>
      <c r="P20" s="329"/>
    </row>
    <row r="21" spans="1:16" x14ac:dyDescent="0.25">
      <c r="A21" s="327"/>
      <c r="B21" s="819"/>
      <c r="C21" s="831"/>
      <c r="D21" s="825"/>
      <c r="E21" s="825"/>
      <c r="F21" s="828"/>
      <c r="G21" s="810"/>
      <c r="H21" s="342" t="s">
        <v>707</v>
      </c>
      <c r="I21" s="328"/>
      <c r="J21" s="328"/>
      <c r="K21" s="328"/>
      <c r="L21" s="328"/>
      <c r="M21" s="328"/>
      <c r="N21" s="328"/>
      <c r="O21" s="328"/>
      <c r="P21" s="329"/>
    </row>
    <row r="22" spans="1:16" x14ac:dyDescent="0.25">
      <c r="A22" s="327"/>
      <c r="B22" s="820"/>
      <c r="C22" s="832"/>
      <c r="D22" s="826"/>
      <c r="E22" s="826"/>
      <c r="F22" s="829"/>
      <c r="G22" s="811"/>
      <c r="H22" s="343" t="s">
        <v>708</v>
      </c>
      <c r="I22" s="330"/>
      <c r="J22" s="330"/>
      <c r="K22" s="330"/>
      <c r="L22" s="330"/>
      <c r="M22" s="330"/>
      <c r="N22" s="330"/>
      <c r="O22" s="330"/>
      <c r="P22" s="331"/>
    </row>
    <row r="23" spans="1:16" x14ac:dyDescent="0.25">
      <c r="A23" s="327"/>
      <c r="B23" s="818" t="s">
        <v>56</v>
      </c>
      <c r="C23" s="830"/>
      <c r="D23" s="824"/>
      <c r="E23" s="824"/>
      <c r="F23" s="827"/>
      <c r="G23" s="809"/>
      <c r="H23" s="342" t="s">
        <v>705</v>
      </c>
      <c r="I23" s="328"/>
      <c r="J23" s="328"/>
      <c r="K23" s="328"/>
      <c r="L23" s="328"/>
      <c r="M23" s="328"/>
      <c r="N23" s="328"/>
      <c r="O23" s="328"/>
      <c r="P23" s="329"/>
    </row>
    <row r="24" spans="1:16" x14ac:dyDescent="0.25">
      <c r="A24" s="327"/>
      <c r="B24" s="819"/>
      <c r="C24" s="831"/>
      <c r="D24" s="825"/>
      <c r="E24" s="825"/>
      <c r="F24" s="828"/>
      <c r="G24" s="810"/>
      <c r="H24" s="342" t="s">
        <v>706</v>
      </c>
      <c r="I24" s="328"/>
      <c r="J24" s="328"/>
      <c r="K24" s="328"/>
      <c r="L24" s="328"/>
      <c r="M24" s="328"/>
      <c r="N24" s="328"/>
      <c r="O24" s="328"/>
      <c r="P24" s="329"/>
    </row>
    <row r="25" spans="1:16" x14ac:dyDescent="0.25">
      <c r="A25" s="327"/>
      <c r="B25" s="819"/>
      <c r="C25" s="831"/>
      <c r="D25" s="825"/>
      <c r="E25" s="825"/>
      <c r="F25" s="828"/>
      <c r="G25" s="810"/>
      <c r="H25" s="342" t="s">
        <v>49</v>
      </c>
      <c r="I25" s="328"/>
      <c r="J25" s="328"/>
      <c r="K25" s="328"/>
      <c r="L25" s="328"/>
      <c r="M25" s="328"/>
      <c r="N25" s="328"/>
      <c r="O25" s="328"/>
      <c r="P25" s="329"/>
    </row>
    <row r="26" spans="1:16" x14ac:dyDescent="0.25">
      <c r="A26" s="327"/>
      <c r="B26" s="819"/>
      <c r="C26" s="831"/>
      <c r="D26" s="825"/>
      <c r="E26" s="825"/>
      <c r="F26" s="828"/>
      <c r="G26" s="810"/>
      <c r="H26" s="342" t="s">
        <v>707</v>
      </c>
      <c r="I26" s="328"/>
      <c r="J26" s="328"/>
      <c r="K26" s="328"/>
      <c r="L26" s="328"/>
      <c r="M26" s="328"/>
      <c r="N26" s="328"/>
      <c r="O26" s="328"/>
      <c r="P26" s="329"/>
    </row>
    <row r="27" spans="1:16" x14ac:dyDescent="0.25">
      <c r="A27" s="327"/>
      <c r="B27" s="820"/>
      <c r="C27" s="832"/>
      <c r="D27" s="826"/>
      <c r="E27" s="826"/>
      <c r="F27" s="829"/>
      <c r="G27" s="811"/>
      <c r="H27" s="343" t="s">
        <v>708</v>
      </c>
      <c r="I27" s="330"/>
      <c r="J27" s="330"/>
      <c r="K27" s="330"/>
      <c r="L27" s="330"/>
      <c r="M27" s="330"/>
      <c r="N27" s="330"/>
      <c r="O27" s="330"/>
      <c r="P27" s="331"/>
    </row>
    <row r="28" spans="1:16" x14ac:dyDescent="0.25">
      <c r="A28" s="327"/>
      <c r="B28" s="818" t="s">
        <v>265</v>
      </c>
      <c r="C28" s="830"/>
      <c r="D28" s="824"/>
      <c r="E28" s="824"/>
      <c r="F28" s="827"/>
      <c r="G28" s="809"/>
      <c r="H28" s="342" t="s">
        <v>705</v>
      </c>
      <c r="I28" s="328"/>
      <c r="J28" s="328"/>
      <c r="K28" s="328"/>
      <c r="L28" s="328"/>
      <c r="M28" s="328"/>
      <c r="N28" s="328"/>
      <c r="O28" s="328"/>
      <c r="P28" s="329"/>
    </row>
    <row r="29" spans="1:16" x14ac:dyDescent="0.25">
      <c r="A29" s="327"/>
      <c r="B29" s="819"/>
      <c r="C29" s="831"/>
      <c r="D29" s="825"/>
      <c r="E29" s="825"/>
      <c r="F29" s="828"/>
      <c r="G29" s="810"/>
      <c r="H29" s="342" t="s">
        <v>706</v>
      </c>
      <c r="I29" s="328"/>
      <c r="J29" s="328"/>
      <c r="K29" s="328"/>
      <c r="L29" s="328"/>
      <c r="M29" s="328"/>
      <c r="N29" s="328"/>
      <c r="O29" s="328"/>
      <c r="P29" s="329"/>
    </row>
    <row r="30" spans="1:16" x14ac:dyDescent="0.25">
      <c r="A30" s="327"/>
      <c r="B30" s="819"/>
      <c r="C30" s="831"/>
      <c r="D30" s="825"/>
      <c r="E30" s="825"/>
      <c r="F30" s="828"/>
      <c r="G30" s="810"/>
      <c r="H30" s="342" t="s">
        <v>49</v>
      </c>
      <c r="I30" s="328"/>
      <c r="J30" s="328"/>
      <c r="K30" s="328"/>
      <c r="L30" s="328"/>
      <c r="M30" s="328"/>
      <c r="N30" s="328"/>
      <c r="O30" s="328"/>
      <c r="P30" s="329"/>
    </row>
    <row r="31" spans="1:16" x14ac:dyDescent="0.25">
      <c r="A31" s="327"/>
      <c r="B31" s="819"/>
      <c r="C31" s="831"/>
      <c r="D31" s="825"/>
      <c r="E31" s="825"/>
      <c r="F31" s="828"/>
      <c r="G31" s="810"/>
      <c r="H31" s="342" t="s">
        <v>707</v>
      </c>
      <c r="I31" s="328"/>
      <c r="J31" s="328"/>
      <c r="K31" s="328"/>
      <c r="L31" s="328"/>
      <c r="M31" s="328"/>
      <c r="N31" s="328"/>
      <c r="O31" s="328"/>
      <c r="P31" s="329"/>
    </row>
    <row r="32" spans="1:16" ht="16.5" thickBot="1" x14ac:dyDescent="0.3">
      <c r="A32" s="327"/>
      <c r="B32" s="820"/>
      <c r="C32" s="832"/>
      <c r="D32" s="826"/>
      <c r="E32" s="826"/>
      <c r="F32" s="829"/>
      <c r="G32" s="833"/>
      <c r="H32" s="343" t="s">
        <v>708</v>
      </c>
      <c r="I32" s="330"/>
      <c r="J32" s="330"/>
      <c r="K32" s="330"/>
      <c r="L32" s="330"/>
      <c r="M32" s="330"/>
      <c r="N32" s="330"/>
      <c r="O32" s="330"/>
      <c r="P32" s="332"/>
    </row>
    <row r="33" spans="2:16" ht="26.25" customHeight="1" thickBot="1" x14ac:dyDescent="0.3">
      <c r="B33" s="834" t="s">
        <v>709</v>
      </c>
      <c r="C33" s="835"/>
      <c r="D33" s="835"/>
      <c r="E33" s="836"/>
      <c r="F33" s="333"/>
      <c r="G33" s="344"/>
      <c r="H33" s="334"/>
      <c r="I33" s="335">
        <v>650000</v>
      </c>
      <c r="J33" s="335"/>
      <c r="K33" s="335">
        <v>1300000</v>
      </c>
      <c r="L33" s="335"/>
      <c r="M33" s="335">
        <v>1850000</v>
      </c>
      <c r="N33" s="335"/>
      <c r="O33" s="335"/>
      <c r="P33" s="335"/>
    </row>
    <row r="35" spans="2:16" x14ac:dyDescent="0.25">
      <c r="B35" s="323" t="s">
        <v>710</v>
      </c>
    </row>
    <row r="36" spans="2:16" x14ac:dyDescent="0.25">
      <c r="B36" s="323" t="s">
        <v>711</v>
      </c>
    </row>
  </sheetData>
  <mergeCells count="40">
    <mergeCell ref="B33:E33"/>
    <mergeCell ref="B28:B32"/>
    <mergeCell ref="C28:C32"/>
    <mergeCell ref="D28:D32"/>
    <mergeCell ref="E28:E32"/>
    <mergeCell ref="F28:F32"/>
    <mergeCell ref="G28:G32"/>
    <mergeCell ref="B23:B27"/>
    <mergeCell ref="C23:C27"/>
    <mergeCell ref="D23:D27"/>
    <mergeCell ref="E23:E27"/>
    <mergeCell ref="F23:F27"/>
    <mergeCell ref="G23:G27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topLeftCell="A13" workbookViewId="0">
      <selection activeCell="E20" sqref="E20:E21"/>
    </sheetView>
  </sheetViews>
  <sheetFormatPr defaultColWidth="9.140625" defaultRowHeight="12.75" x14ac:dyDescent="0.2"/>
  <cols>
    <col min="1" max="1" width="1.5703125" style="166" customWidth="1"/>
    <col min="2" max="2" width="39.140625" style="166" customWidth="1"/>
    <col min="3" max="6" width="20.7109375" style="166" customWidth="1"/>
    <col min="7" max="16384" width="9.140625" style="166"/>
  </cols>
  <sheetData>
    <row r="1" spans="2:6" ht="15.75" x14ac:dyDescent="0.25">
      <c r="B1" s="423"/>
      <c r="C1" s="423"/>
      <c r="D1" s="423"/>
      <c r="E1" s="423"/>
      <c r="F1" s="424" t="s">
        <v>210</v>
      </c>
    </row>
    <row r="2" spans="2:6" ht="15.75" customHeight="1" x14ac:dyDescent="0.25">
      <c r="B2" s="855" t="s">
        <v>684</v>
      </c>
      <c r="C2" s="855"/>
      <c r="D2" s="855"/>
      <c r="E2" s="855"/>
      <c r="F2" s="855"/>
    </row>
    <row r="3" spans="2:6" ht="40.5" customHeight="1" x14ac:dyDescent="0.2">
      <c r="B3" s="425"/>
      <c r="C3" s="425"/>
      <c r="D3" s="425"/>
      <c r="E3" s="425"/>
      <c r="F3" s="425"/>
    </row>
    <row r="4" spans="2:6" ht="15.75" x14ac:dyDescent="0.25">
      <c r="B4" s="855" t="s">
        <v>779</v>
      </c>
      <c r="C4" s="855"/>
      <c r="D4" s="855"/>
      <c r="E4" s="855"/>
      <c r="F4" s="855"/>
    </row>
    <row r="5" spans="2:6" ht="13.5" thickBot="1" x14ac:dyDescent="0.25">
      <c r="B5" s="423"/>
      <c r="C5" s="423"/>
      <c r="D5" s="423"/>
      <c r="E5" s="423"/>
      <c r="F5" s="426" t="s">
        <v>3</v>
      </c>
    </row>
    <row r="6" spans="2:6" ht="36" customHeight="1" thickBot="1" x14ac:dyDescent="0.25">
      <c r="B6" s="427" t="s">
        <v>268</v>
      </c>
      <c r="C6" s="428" t="s">
        <v>805</v>
      </c>
      <c r="D6" s="428" t="s">
        <v>723</v>
      </c>
      <c r="E6" s="428" t="s">
        <v>672</v>
      </c>
      <c r="F6" s="428" t="s">
        <v>673</v>
      </c>
    </row>
    <row r="7" spans="2:6" ht="30" customHeight="1" x14ac:dyDescent="0.2">
      <c r="B7" s="429" t="s">
        <v>236</v>
      </c>
      <c r="C7" s="430">
        <v>32640712</v>
      </c>
      <c r="D7" s="430">
        <v>72852146</v>
      </c>
      <c r="E7" s="473">
        <v>100032785</v>
      </c>
      <c r="F7" s="430"/>
    </row>
    <row r="8" spans="2:6" ht="30" customHeight="1" x14ac:dyDescent="0.2">
      <c r="B8" s="429" t="s">
        <v>269</v>
      </c>
      <c r="C8" s="436">
        <v>31066371</v>
      </c>
      <c r="D8" s="539">
        <v>67931118</v>
      </c>
      <c r="E8" s="474">
        <v>64393683</v>
      </c>
      <c r="F8" s="431"/>
    </row>
    <row r="9" spans="2:6" ht="30" customHeight="1" thickBot="1" x14ac:dyDescent="0.25">
      <c r="B9" s="433" t="s">
        <v>237</v>
      </c>
      <c r="C9" s="432">
        <v>485273847</v>
      </c>
      <c r="D9" s="432">
        <v>408089294</v>
      </c>
      <c r="E9" s="475">
        <v>396639647</v>
      </c>
      <c r="F9" s="432"/>
    </row>
    <row r="10" spans="2:6" ht="13.5" thickTop="1" x14ac:dyDescent="0.2">
      <c r="B10" s="862" t="s">
        <v>261</v>
      </c>
      <c r="C10" s="858">
        <f>SUM(C7:C9)</f>
        <v>548980930</v>
      </c>
      <c r="D10" s="858">
        <v>548872558</v>
      </c>
      <c r="E10" s="864">
        <v>561066115</v>
      </c>
      <c r="F10" s="858"/>
    </row>
    <row r="11" spans="2:6" ht="15" customHeight="1" thickBot="1" x14ac:dyDescent="0.25">
      <c r="B11" s="863"/>
      <c r="C11" s="859"/>
      <c r="D11" s="859"/>
      <c r="E11" s="865"/>
      <c r="F11" s="859"/>
    </row>
    <row r="12" spans="2:6" x14ac:dyDescent="0.2">
      <c r="B12" s="434" t="s">
        <v>576</v>
      </c>
      <c r="C12" s="423"/>
      <c r="D12" s="423"/>
      <c r="E12" s="423"/>
      <c r="F12" s="423"/>
    </row>
    <row r="13" spans="2:6" x14ac:dyDescent="0.2">
      <c r="B13" s="425"/>
      <c r="C13" s="423"/>
      <c r="D13" s="423"/>
      <c r="E13" s="423"/>
      <c r="F13" s="423"/>
    </row>
    <row r="14" spans="2:6" ht="15.75" x14ac:dyDescent="0.25">
      <c r="B14" s="855" t="s">
        <v>806</v>
      </c>
      <c r="C14" s="855"/>
      <c r="D14" s="855"/>
      <c r="E14" s="855"/>
      <c r="F14" s="855"/>
    </row>
    <row r="15" spans="2:6" ht="13.5" thickBot="1" x14ac:dyDescent="0.25">
      <c r="B15" s="423"/>
      <c r="C15" s="423"/>
      <c r="D15" s="423"/>
      <c r="E15" s="423"/>
      <c r="F15" s="426" t="s">
        <v>3</v>
      </c>
    </row>
    <row r="16" spans="2:6" ht="36" customHeight="1" thickBot="1" x14ac:dyDescent="0.25">
      <c r="B16" s="427" t="s">
        <v>270</v>
      </c>
      <c r="C16" s="428" t="s">
        <v>805</v>
      </c>
      <c r="D16" s="428" t="s">
        <v>671</v>
      </c>
      <c r="E16" s="428" t="s">
        <v>672</v>
      </c>
      <c r="F16" s="428" t="s">
        <v>673</v>
      </c>
    </row>
    <row r="17" spans="1:7" ht="30" customHeight="1" x14ac:dyDescent="0.2">
      <c r="B17" s="429" t="s">
        <v>236</v>
      </c>
      <c r="C17" s="430">
        <v>20852479</v>
      </c>
      <c r="D17" s="430">
        <v>47804907</v>
      </c>
      <c r="E17" s="430">
        <v>51285382</v>
      </c>
      <c r="F17" s="430"/>
    </row>
    <row r="18" spans="1:7" ht="30" customHeight="1" x14ac:dyDescent="0.2">
      <c r="B18" s="169" t="s">
        <v>269</v>
      </c>
      <c r="C18" s="435">
        <v>8997324</v>
      </c>
      <c r="D18" s="540">
        <v>8783939</v>
      </c>
      <c r="E18" s="435">
        <v>16171826</v>
      </c>
      <c r="F18" s="435"/>
    </row>
    <row r="19" spans="1:7" ht="30" customHeight="1" thickBot="1" x14ac:dyDescent="0.25">
      <c r="B19" s="170" t="s">
        <v>237</v>
      </c>
      <c r="C19" s="432">
        <v>39604029</v>
      </c>
      <c r="D19" s="432">
        <v>25056330</v>
      </c>
      <c r="E19" s="432">
        <f>11878528+12259000</f>
        <v>24137528</v>
      </c>
      <c r="F19" s="432"/>
    </row>
    <row r="20" spans="1:7" ht="13.5" thickTop="1" x14ac:dyDescent="0.2">
      <c r="B20" s="856" t="s">
        <v>261</v>
      </c>
      <c r="C20" s="858">
        <f>SUM(C17:C19)</f>
        <v>69453832</v>
      </c>
      <c r="D20" s="860">
        <v>81645176</v>
      </c>
      <c r="E20" s="860">
        <f>SUM(E17:E19)</f>
        <v>91594736</v>
      </c>
      <c r="F20" s="860"/>
    </row>
    <row r="21" spans="1:7" ht="15" customHeight="1" thickBot="1" x14ac:dyDescent="0.25">
      <c r="B21" s="857"/>
      <c r="C21" s="859"/>
      <c r="D21" s="861"/>
      <c r="E21" s="861"/>
      <c r="F21" s="861"/>
    </row>
    <row r="22" spans="1:7" ht="15" customHeight="1" x14ac:dyDescent="0.2">
      <c r="B22" s="307" t="s">
        <v>576</v>
      </c>
      <c r="C22" s="322"/>
      <c r="D22" s="322"/>
      <c r="E22" s="322"/>
      <c r="F22" s="322"/>
    </row>
    <row r="23" spans="1:7" ht="10.5" customHeight="1" x14ac:dyDescent="0.2">
      <c r="B23" s="172"/>
      <c r="C23" s="322"/>
      <c r="D23" s="322"/>
      <c r="E23" s="322"/>
      <c r="F23" s="322"/>
    </row>
    <row r="24" spans="1:7" ht="15" customHeight="1" x14ac:dyDescent="0.2">
      <c r="B24" s="844" t="s">
        <v>712</v>
      </c>
      <c r="C24" s="844"/>
      <c r="D24" s="844"/>
      <c r="E24" s="844"/>
      <c r="F24" s="844"/>
    </row>
    <row r="25" spans="1:7" ht="13.5" thickBot="1" x14ac:dyDescent="0.25">
      <c r="B25" s="168"/>
      <c r="E25" s="54"/>
      <c r="F25" s="167" t="s">
        <v>3</v>
      </c>
    </row>
    <row r="26" spans="1:7" ht="48" customHeight="1" thickBot="1" x14ac:dyDescent="0.25">
      <c r="B26" s="340"/>
      <c r="C26" s="348" t="s">
        <v>719</v>
      </c>
      <c r="D26" s="349" t="s">
        <v>714</v>
      </c>
      <c r="E26" s="347" t="s">
        <v>718</v>
      </c>
      <c r="F26" s="232" t="s">
        <v>714</v>
      </c>
    </row>
    <row r="27" spans="1:7" ht="34.5" customHeight="1" thickBot="1" x14ac:dyDescent="0.25">
      <c r="A27" s="181"/>
      <c r="B27" s="341" t="s">
        <v>780</v>
      </c>
      <c r="C27" s="346">
        <v>128</v>
      </c>
      <c r="D27" s="350">
        <v>9642000</v>
      </c>
      <c r="E27" s="351">
        <v>105</v>
      </c>
      <c r="F27" s="346">
        <v>11450000</v>
      </c>
    </row>
    <row r="28" spans="1:7" x14ac:dyDescent="0.2">
      <c r="B28" s="168" t="s">
        <v>576</v>
      </c>
    </row>
    <row r="29" spans="1:7" ht="13.5" thickBot="1" x14ac:dyDescent="0.25">
      <c r="B29" s="337"/>
      <c r="C29" s="337"/>
      <c r="D29" s="337"/>
      <c r="E29" s="337"/>
      <c r="F29" s="167" t="s">
        <v>3</v>
      </c>
      <c r="G29" s="168"/>
    </row>
    <row r="30" spans="1:7" ht="36.75" customHeight="1" thickBot="1" x14ac:dyDescent="0.25">
      <c r="B30" s="845" t="s">
        <v>713</v>
      </c>
      <c r="C30" s="754"/>
      <c r="D30" s="754"/>
      <c r="E30" s="755"/>
      <c r="F30" s="321" t="s">
        <v>715</v>
      </c>
      <c r="G30" s="317"/>
    </row>
    <row r="31" spans="1:7" ht="40.5" customHeight="1" x14ac:dyDescent="0.2">
      <c r="B31" s="846" t="s">
        <v>807</v>
      </c>
      <c r="C31" s="847"/>
      <c r="D31" s="847"/>
      <c r="E31" s="848"/>
      <c r="F31" s="503">
        <v>9642000</v>
      </c>
      <c r="G31" s="168"/>
    </row>
    <row r="32" spans="1:7" ht="40.5" customHeight="1" x14ac:dyDescent="0.2">
      <c r="B32" s="849" t="s">
        <v>808</v>
      </c>
      <c r="C32" s="850"/>
      <c r="D32" s="850"/>
      <c r="E32" s="851"/>
      <c r="F32" s="504">
        <v>4700000</v>
      </c>
      <c r="G32" s="168"/>
    </row>
    <row r="33" spans="2:7" ht="40.5" customHeight="1" x14ac:dyDescent="0.2">
      <c r="B33" s="852" t="s">
        <v>809</v>
      </c>
      <c r="C33" s="853"/>
      <c r="D33" s="853"/>
      <c r="E33" s="854"/>
      <c r="F33" s="504">
        <v>6750000</v>
      </c>
      <c r="G33" s="168"/>
    </row>
    <row r="34" spans="2:7" ht="40.5" customHeight="1" x14ac:dyDescent="0.2">
      <c r="B34" s="838"/>
      <c r="C34" s="839"/>
      <c r="D34" s="839"/>
      <c r="E34" s="840"/>
      <c r="F34" s="338"/>
      <c r="G34" s="168"/>
    </row>
    <row r="35" spans="2:7" ht="40.5" customHeight="1" x14ac:dyDescent="0.2">
      <c r="B35" s="838"/>
      <c r="C35" s="839"/>
      <c r="D35" s="839"/>
      <c r="E35" s="840"/>
      <c r="F35" s="338"/>
      <c r="G35" s="168"/>
    </row>
    <row r="36" spans="2:7" ht="40.5" customHeight="1" x14ac:dyDescent="0.2">
      <c r="B36" s="838"/>
      <c r="C36" s="839"/>
      <c r="D36" s="839"/>
      <c r="E36" s="840"/>
      <c r="F36" s="338"/>
      <c r="G36" s="168"/>
    </row>
    <row r="37" spans="2:7" ht="40.5" customHeight="1" x14ac:dyDescent="0.2">
      <c r="B37" s="838"/>
      <c r="C37" s="839"/>
      <c r="D37" s="839"/>
      <c r="E37" s="840"/>
      <c r="F37" s="338"/>
      <c r="G37" s="168"/>
    </row>
    <row r="38" spans="2:7" ht="40.5" customHeight="1" thickBot="1" x14ac:dyDescent="0.25">
      <c r="B38" s="841"/>
      <c r="C38" s="842"/>
      <c r="D38" s="842"/>
      <c r="E38" s="843"/>
      <c r="F38" s="339"/>
      <c r="G38" s="168"/>
    </row>
    <row r="39" spans="2:7" ht="3" customHeight="1" x14ac:dyDescent="0.2">
      <c r="F39" s="168"/>
      <c r="G39" s="168"/>
    </row>
    <row r="40" spans="2:7" ht="12.75" customHeight="1" x14ac:dyDescent="0.2">
      <c r="B40" s="837" t="s">
        <v>717</v>
      </c>
      <c r="C40" s="837"/>
      <c r="D40" s="837"/>
      <c r="E40" s="837"/>
      <c r="F40" s="837"/>
      <c r="G40" s="168"/>
    </row>
    <row r="41" spans="2:7" ht="26.25" customHeight="1" x14ac:dyDescent="0.2">
      <c r="B41" s="837"/>
      <c r="C41" s="837"/>
      <c r="D41" s="837"/>
      <c r="E41" s="837"/>
      <c r="F41" s="837"/>
      <c r="G41" s="168"/>
    </row>
    <row r="42" spans="2:7" ht="15" x14ac:dyDescent="0.25">
      <c r="B42" s="345" t="s">
        <v>716</v>
      </c>
    </row>
  </sheetData>
  <mergeCells count="24">
    <mergeCell ref="B2:F2"/>
    <mergeCell ref="B4:F4"/>
    <mergeCell ref="B10:B11"/>
    <mergeCell ref="C10:C11"/>
    <mergeCell ref="D10:D11"/>
    <mergeCell ref="E10:E11"/>
    <mergeCell ref="F10:F11"/>
    <mergeCell ref="B14:F14"/>
    <mergeCell ref="B20:B21"/>
    <mergeCell ref="C20:C21"/>
    <mergeCell ref="D20:D21"/>
    <mergeCell ref="E20:E21"/>
    <mergeCell ref="F20:F21"/>
    <mergeCell ref="B24:F24"/>
    <mergeCell ref="B30:E30"/>
    <mergeCell ref="B31:E31"/>
    <mergeCell ref="B32:E32"/>
    <mergeCell ref="B33:E33"/>
    <mergeCell ref="B40:F41"/>
    <mergeCell ref="B34:E34"/>
    <mergeCell ref="B35:E35"/>
    <mergeCell ref="B36:E36"/>
    <mergeCell ref="B37:E37"/>
    <mergeCell ref="B38:E38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35" sqref="U35"/>
    </sheetView>
  </sheetViews>
  <sheetFormatPr defaultRowHeight="12.75" x14ac:dyDescent="0.2"/>
  <sheetData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topLeftCell="A106" workbookViewId="0">
      <selection activeCell="H144" sqref="H144"/>
    </sheetView>
  </sheetViews>
  <sheetFormatPr defaultRowHeight="15.75" x14ac:dyDescent="0.2"/>
  <cols>
    <col min="1" max="1" width="1.5703125" style="166" customWidth="1"/>
    <col min="2" max="2" width="21.7109375" style="166" customWidth="1"/>
    <col min="3" max="3" width="45.7109375" style="166" customWidth="1"/>
    <col min="4" max="4" width="7.5703125" style="166" customWidth="1"/>
    <col min="5" max="7" width="18.28515625" style="66" customWidth="1"/>
    <col min="8" max="8" width="18.28515625" style="509" customWidth="1"/>
    <col min="9" max="9" width="16.5703125" style="166" customWidth="1"/>
    <col min="10" max="256" width="9.140625" style="166"/>
    <col min="257" max="257" width="2.7109375" style="166" customWidth="1"/>
    <col min="258" max="258" width="21.7109375" style="166" customWidth="1"/>
    <col min="259" max="259" width="45.7109375" style="166" customWidth="1"/>
    <col min="260" max="260" width="7.5703125" style="166" customWidth="1"/>
    <col min="261" max="264" width="15.7109375" style="166" customWidth="1"/>
    <col min="265" max="512" width="9.140625" style="166"/>
    <col min="513" max="513" width="2.7109375" style="166" customWidth="1"/>
    <col min="514" max="514" width="21.7109375" style="166" customWidth="1"/>
    <col min="515" max="515" width="45.7109375" style="166" customWidth="1"/>
    <col min="516" max="516" width="7.5703125" style="166" customWidth="1"/>
    <col min="517" max="520" width="15.7109375" style="166" customWidth="1"/>
    <col min="521" max="768" width="9.140625" style="166"/>
    <col min="769" max="769" width="2.7109375" style="166" customWidth="1"/>
    <col min="770" max="770" width="21.7109375" style="166" customWidth="1"/>
    <col min="771" max="771" width="45.7109375" style="166" customWidth="1"/>
    <col min="772" max="772" width="7.5703125" style="166" customWidth="1"/>
    <col min="773" max="776" width="15.7109375" style="166" customWidth="1"/>
    <col min="777" max="1024" width="9.140625" style="166"/>
    <col min="1025" max="1025" width="2.7109375" style="166" customWidth="1"/>
    <col min="1026" max="1026" width="21.7109375" style="166" customWidth="1"/>
    <col min="1027" max="1027" width="45.7109375" style="166" customWidth="1"/>
    <col min="1028" max="1028" width="7.5703125" style="166" customWidth="1"/>
    <col min="1029" max="1032" width="15.7109375" style="166" customWidth="1"/>
    <col min="1033" max="1280" width="9.140625" style="166"/>
    <col min="1281" max="1281" width="2.7109375" style="166" customWidth="1"/>
    <col min="1282" max="1282" width="21.7109375" style="166" customWidth="1"/>
    <col min="1283" max="1283" width="45.7109375" style="166" customWidth="1"/>
    <col min="1284" max="1284" width="7.5703125" style="166" customWidth="1"/>
    <col min="1285" max="1288" width="15.7109375" style="166" customWidth="1"/>
    <col min="1289" max="1536" width="9.140625" style="166"/>
    <col min="1537" max="1537" width="2.7109375" style="166" customWidth="1"/>
    <col min="1538" max="1538" width="21.7109375" style="166" customWidth="1"/>
    <col min="1539" max="1539" width="45.7109375" style="166" customWidth="1"/>
    <col min="1540" max="1540" width="7.5703125" style="166" customWidth="1"/>
    <col min="1541" max="1544" width="15.7109375" style="166" customWidth="1"/>
    <col min="1545" max="1792" width="9.140625" style="166"/>
    <col min="1793" max="1793" width="2.7109375" style="166" customWidth="1"/>
    <col min="1794" max="1794" width="21.7109375" style="166" customWidth="1"/>
    <col min="1795" max="1795" width="45.7109375" style="166" customWidth="1"/>
    <col min="1796" max="1796" width="7.5703125" style="166" customWidth="1"/>
    <col min="1797" max="1800" width="15.7109375" style="166" customWidth="1"/>
    <col min="1801" max="2048" width="9.140625" style="166"/>
    <col min="2049" max="2049" width="2.7109375" style="166" customWidth="1"/>
    <col min="2050" max="2050" width="21.7109375" style="166" customWidth="1"/>
    <col min="2051" max="2051" width="45.7109375" style="166" customWidth="1"/>
    <col min="2052" max="2052" width="7.5703125" style="166" customWidth="1"/>
    <col min="2053" max="2056" width="15.7109375" style="166" customWidth="1"/>
    <col min="2057" max="2304" width="9.140625" style="166"/>
    <col min="2305" max="2305" width="2.7109375" style="166" customWidth="1"/>
    <col min="2306" max="2306" width="21.7109375" style="166" customWidth="1"/>
    <col min="2307" max="2307" width="45.7109375" style="166" customWidth="1"/>
    <col min="2308" max="2308" width="7.5703125" style="166" customWidth="1"/>
    <col min="2309" max="2312" width="15.7109375" style="166" customWidth="1"/>
    <col min="2313" max="2560" width="9.140625" style="166"/>
    <col min="2561" max="2561" width="2.7109375" style="166" customWidth="1"/>
    <col min="2562" max="2562" width="21.7109375" style="166" customWidth="1"/>
    <col min="2563" max="2563" width="45.7109375" style="166" customWidth="1"/>
    <col min="2564" max="2564" width="7.5703125" style="166" customWidth="1"/>
    <col min="2565" max="2568" width="15.7109375" style="166" customWidth="1"/>
    <col min="2569" max="2816" width="9.140625" style="166"/>
    <col min="2817" max="2817" width="2.7109375" style="166" customWidth="1"/>
    <col min="2818" max="2818" width="21.7109375" style="166" customWidth="1"/>
    <col min="2819" max="2819" width="45.7109375" style="166" customWidth="1"/>
    <col min="2820" max="2820" width="7.5703125" style="166" customWidth="1"/>
    <col min="2821" max="2824" width="15.7109375" style="166" customWidth="1"/>
    <col min="2825" max="3072" width="9.140625" style="166"/>
    <col min="3073" max="3073" width="2.7109375" style="166" customWidth="1"/>
    <col min="3074" max="3074" width="21.7109375" style="166" customWidth="1"/>
    <col min="3075" max="3075" width="45.7109375" style="166" customWidth="1"/>
    <col min="3076" max="3076" width="7.5703125" style="166" customWidth="1"/>
    <col min="3077" max="3080" width="15.7109375" style="166" customWidth="1"/>
    <col min="3081" max="3328" width="9.140625" style="166"/>
    <col min="3329" max="3329" width="2.7109375" style="166" customWidth="1"/>
    <col min="3330" max="3330" width="21.7109375" style="166" customWidth="1"/>
    <col min="3331" max="3331" width="45.7109375" style="166" customWidth="1"/>
    <col min="3332" max="3332" width="7.5703125" style="166" customWidth="1"/>
    <col min="3333" max="3336" width="15.7109375" style="166" customWidth="1"/>
    <col min="3337" max="3584" width="9.140625" style="166"/>
    <col min="3585" max="3585" width="2.7109375" style="166" customWidth="1"/>
    <col min="3586" max="3586" width="21.7109375" style="166" customWidth="1"/>
    <col min="3587" max="3587" width="45.7109375" style="166" customWidth="1"/>
    <col min="3588" max="3588" width="7.5703125" style="166" customWidth="1"/>
    <col min="3589" max="3592" width="15.7109375" style="166" customWidth="1"/>
    <col min="3593" max="3840" width="9.140625" style="166"/>
    <col min="3841" max="3841" width="2.7109375" style="166" customWidth="1"/>
    <col min="3842" max="3842" width="21.7109375" style="166" customWidth="1"/>
    <col min="3843" max="3843" width="45.7109375" style="166" customWidth="1"/>
    <col min="3844" max="3844" width="7.5703125" style="166" customWidth="1"/>
    <col min="3845" max="3848" width="15.7109375" style="166" customWidth="1"/>
    <col min="3849" max="4096" width="9.140625" style="166"/>
    <col min="4097" max="4097" width="2.7109375" style="166" customWidth="1"/>
    <col min="4098" max="4098" width="21.7109375" style="166" customWidth="1"/>
    <col min="4099" max="4099" width="45.7109375" style="166" customWidth="1"/>
    <col min="4100" max="4100" width="7.5703125" style="166" customWidth="1"/>
    <col min="4101" max="4104" width="15.7109375" style="166" customWidth="1"/>
    <col min="4105" max="4352" width="9.140625" style="166"/>
    <col min="4353" max="4353" width="2.7109375" style="166" customWidth="1"/>
    <col min="4354" max="4354" width="21.7109375" style="166" customWidth="1"/>
    <col min="4355" max="4355" width="45.7109375" style="166" customWidth="1"/>
    <col min="4356" max="4356" width="7.5703125" style="166" customWidth="1"/>
    <col min="4357" max="4360" width="15.7109375" style="166" customWidth="1"/>
    <col min="4361" max="4608" width="9.140625" style="166"/>
    <col min="4609" max="4609" width="2.7109375" style="166" customWidth="1"/>
    <col min="4610" max="4610" width="21.7109375" style="166" customWidth="1"/>
    <col min="4611" max="4611" width="45.7109375" style="166" customWidth="1"/>
    <col min="4612" max="4612" width="7.5703125" style="166" customWidth="1"/>
    <col min="4613" max="4616" width="15.7109375" style="166" customWidth="1"/>
    <col min="4617" max="4864" width="9.140625" style="166"/>
    <col min="4865" max="4865" width="2.7109375" style="166" customWidth="1"/>
    <col min="4866" max="4866" width="21.7109375" style="166" customWidth="1"/>
    <col min="4867" max="4867" width="45.7109375" style="166" customWidth="1"/>
    <col min="4868" max="4868" width="7.5703125" style="166" customWidth="1"/>
    <col min="4869" max="4872" width="15.7109375" style="166" customWidth="1"/>
    <col min="4873" max="5120" width="9.140625" style="166"/>
    <col min="5121" max="5121" width="2.7109375" style="166" customWidth="1"/>
    <col min="5122" max="5122" width="21.7109375" style="166" customWidth="1"/>
    <col min="5123" max="5123" width="45.7109375" style="166" customWidth="1"/>
    <col min="5124" max="5124" width="7.5703125" style="166" customWidth="1"/>
    <col min="5125" max="5128" width="15.7109375" style="166" customWidth="1"/>
    <col min="5129" max="5376" width="9.140625" style="166"/>
    <col min="5377" max="5377" width="2.7109375" style="166" customWidth="1"/>
    <col min="5378" max="5378" width="21.7109375" style="166" customWidth="1"/>
    <col min="5379" max="5379" width="45.7109375" style="166" customWidth="1"/>
    <col min="5380" max="5380" width="7.5703125" style="166" customWidth="1"/>
    <col min="5381" max="5384" width="15.7109375" style="166" customWidth="1"/>
    <col min="5385" max="5632" width="9.140625" style="166"/>
    <col min="5633" max="5633" width="2.7109375" style="166" customWidth="1"/>
    <col min="5634" max="5634" width="21.7109375" style="166" customWidth="1"/>
    <col min="5635" max="5635" width="45.7109375" style="166" customWidth="1"/>
    <col min="5636" max="5636" width="7.5703125" style="166" customWidth="1"/>
    <col min="5637" max="5640" width="15.7109375" style="166" customWidth="1"/>
    <col min="5641" max="5888" width="9.140625" style="166"/>
    <col min="5889" max="5889" width="2.7109375" style="166" customWidth="1"/>
    <col min="5890" max="5890" width="21.7109375" style="166" customWidth="1"/>
    <col min="5891" max="5891" width="45.7109375" style="166" customWidth="1"/>
    <col min="5892" max="5892" width="7.5703125" style="166" customWidth="1"/>
    <col min="5893" max="5896" width="15.7109375" style="166" customWidth="1"/>
    <col min="5897" max="6144" width="9.140625" style="166"/>
    <col min="6145" max="6145" width="2.7109375" style="166" customWidth="1"/>
    <col min="6146" max="6146" width="21.7109375" style="166" customWidth="1"/>
    <col min="6147" max="6147" width="45.7109375" style="166" customWidth="1"/>
    <col min="6148" max="6148" width="7.5703125" style="166" customWidth="1"/>
    <col min="6149" max="6152" width="15.7109375" style="166" customWidth="1"/>
    <col min="6153" max="6400" width="9.140625" style="166"/>
    <col min="6401" max="6401" width="2.7109375" style="166" customWidth="1"/>
    <col min="6402" max="6402" width="21.7109375" style="166" customWidth="1"/>
    <col min="6403" max="6403" width="45.7109375" style="166" customWidth="1"/>
    <col min="6404" max="6404" width="7.5703125" style="166" customWidth="1"/>
    <col min="6405" max="6408" width="15.7109375" style="166" customWidth="1"/>
    <col min="6409" max="6656" width="9.140625" style="166"/>
    <col min="6657" max="6657" width="2.7109375" style="166" customWidth="1"/>
    <col min="6658" max="6658" width="21.7109375" style="166" customWidth="1"/>
    <col min="6659" max="6659" width="45.7109375" style="166" customWidth="1"/>
    <col min="6660" max="6660" width="7.5703125" style="166" customWidth="1"/>
    <col min="6661" max="6664" width="15.7109375" style="166" customWidth="1"/>
    <col min="6665" max="6912" width="9.140625" style="166"/>
    <col min="6913" max="6913" width="2.7109375" style="166" customWidth="1"/>
    <col min="6914" max="6914" width="21.7109375" style="166" customWidth="1"/>
    <col min="6915" max="6915" width="45.7109375" style="166" customWidth="1"/>
    <col min="6916" max="6916" width="7.5703125" style="166" customWidth="1"/>
    <col min="6917" max="6920" width="15.7109375" style="166" customWidth="1"/>
    <col min="6921" max="7168" width="9.140625" style="166"/>
    <col min="7169" max="7169" width="2.7109375" style="166" customWidth="1"/>
    <col min="7170" max="7170" width="21.7109375" style="166" customWidth="1"/>
    <col min="7171" max="7171" width="45.7109375" style="166" customWidth="1"/>
    <col min="7172" max="7172" width="7.5703125" style="166" customWidth="1"/>
    <col min="7173" max="7176" width="15.7109375" style="166" customWidth="1"/>
    <col min="7177" max="7424" width="9.140625" style="166"/>
    <col min="7425" max="7425" width="2.7109375" style="166" customWidth="1"/>
    <col min="7426" max="7426" width="21.7109375" style="166" customWidth="1"/>
    <col min="7427" max="7427" width="45.7109375" style="166" customWidth="1"/>
    <col min="7428" max="7428" width="7.5703125" style="166" customWidth="1"/>
    <col min="7429" max="7432" width="15.7109375" style="166" customWidth="1"/>
    <col min="7433" max="7680" width="9.140625" style="166"/>
    <col min="7681" max="7681" width="2.7109375" style="166" customWidth="1"/>
    <col min="7682" max="7682" width="21.7109375" style="166" customWidth="1"/>
    <col min="7683" max="7683" width="45.7109375" style="166" customWidth="1"/>
    <col min="7684" max="7684" width="7.5703125" style="166" customWidth="1"/>
    <col min="7685" max="7688" width="15.7109375" style="166" customWidth="1"/>
    <col min="7689" max="7936" width="9.140625" style="166"/>
    <col min="7937" max="7937" width="2.7109375" style="166" customWidth="1"/>
    <col min="7938" max="7938" width="21.7109375" style="166" customWidth="1"/>
    <col min="7939" max="7939" width="45.7109375" style="166" customWidth="1"/>
    <col min="7940" max="7940" width="7.5703125" style="166" customWidth="1"/>
    <col min="7941" max="7944" width="15.7109375" style="166" customWidth="1"/>
    <col min="7945" max="8192" width="9.140625" style="166"/>
    <col min="8193" max="8193" width="2.7109375" style="166" customWidth="1"/>
    <col min="8194" max="8194" width="21.7109375" style="166" customWidth="1"/>
    <col min="8195" max="8195" width="45.7109375" style="166" customWidth="1"/>
    <col min="8196" max="8196" width="7.5703125" style="166" customWidth="1"/>
    <col min="8197" max="8200" width="15.7109375" style="166" customWidth="1"/>
    <col min="8201" max="8448" width="9.140625" style="166"/>
    <col min="8449" max="8449" width="2.7109375" style="166" customWidth="1"/>
    <col min="8450" max="8450" width="21.7109375" style="166" customWidth="1"/>
    <col min="8451" max="8451" width="45.7109375" style="166" customWidth="1"/>
    <col min="8452" max="8452" width="7.5703125" style="166" customWidth="1"/>
    <col min="8453" max="8456" width="15.7109375" style="166" customWidth="1"/>
    <col min="8457" max="8704" width="9.140625" style="166"/>
    <col min="8705" max="8705" width="2.7109375" style="166" customWidth="1"/>
    <col min="8706" max="8706" width="21.7109375" style="166" customWidth="1"/>
    <col min="8707" max="8707" width="45.7109375" style="166" customWidth="1"/>
    <col min="8708" max="8708" width="7.5703125" style="166" customWidth="1"/>
    <col min="8709" max="8712" width="15.7109375" style="166" customWidth="1"/>
    <col min="8713" max="8960" width="9.140625" style="166"/>
    <col min="8961" max="8961" width="2.7109375" style="166" customWidth="1"/>
    <col min="8962" max="8962" width="21.7109375" style="166" customWidth="1"/>
    <col min="8963" max="8963" width="45.7109375" style="166" customWidth="1"/>
    <col min="8964" max="8964" width="7.5703125" style="166" customWidth="1"/>
    <col min="8965" max="8968" width="15.7109375" style="166" customWidth="1"/>
    <col min="8969" max="9216" width="9.140625" style="166"/>
    <col min="9217" max="9217" width="2.7109375" style="166" customWidth="1"/>
    <col min="9218" max="9218" width="21.7109375" style="166" customWidth="1"/>
    <col min="9219" max="9219" width="45.7109375" style="166" customWidth="1"/>
    <col min="9220" max="9220" width="7.5703125" style="166" customWidth="1"/>
    <col min="9221" max="9224" width="15.7109375" style="166" customWidth="1"/>
    <col min="9225" max="9472" width="9.140625" style="166"/>
    <col min="9473" max="9473" width="2.7109375" style="166" customWidth="1"/>
    <col min="9474" max="9474" width="21.7109375" style="166" customWidth="1"/>
    <col min="9475" max="9475" width="45.7109375" style="166" customWidth="1"/>
    <col min="9476" max="9476" width="7.5703125" style="166" customWidth="1"/>
    <col min="9477" max="9480" width="15.7109375" style="166" customWidth="1"/>
    <col min="9481" max="9728" width="9.140625" style="166"/>
    <col min="9729" max="9729" width="2.7109375" style="166" customWidth="1"/>
    <col min="9730" max="9730" width="21.7109375" style="166" customWidth="1"/>
    <col min="9731" max="9731" width="45.7109375" style="166" customWidth="1"/>
    <col min="9732" max="9732" width="7.5703125" style="166" customWidth="1"/>
    <col min="9733" max="9736" width="15.7109375" style="166" customWidth="1"/>
    <col min="9737" max="9984" width="9.140625" style="166"/>
    <col min="9985" max="9985" width="2.7109375" style="166" customWidth="1"/>
    <col min="9986" max="9986" width="21.7109375" style="166" customWidth="1"/>
    <col min="9987" max="9987" width="45.7109375" style="166" customWidth="1"/>
    <col min="9988" max="9988" width="7.5703125" style="166" customWidth="1"/>
    <col min="9989" max="9992" width="15.7109375" style="166" customWidth="1"/>
    <col min="9993" max="10240" width="9.140625" style="166"/>
    <col min="10241" max="10241" width="2.7109375" style="166" customWidth="1"/>
    <col min="10242" max="10242" width="21.7109375" style="166" customWidth="1"/>
    <col min="10243" max="10243" width="45.7109375" style="166" customWidth="1"/>
    <col min="10244" max="10244" width="7.5703125" style="166" customWidth="1"/>
    <col min="10245" max="10248" width="15.7109375" style="166" customWidth="1"/>
    <col min="10249" max="10496" width="9.140625" style="166"/>
    <col min="10497" max="10497" width="2.7109375" style="166" customWidth="1"/>
    <col min="10498" max="10498" width="21.7109375" style="166" customWidth="1"/>
    <col min="10499" max="10499" width="45.7109375" style="166" customWidth="1"/>
    <col min="10500" max="10500" width="7.5703125" style="166" customWidth="1"/>
    <col min="10501" max="10504" width="15.7109375" style="166" customWidth="1"/>
    <col min="10505" max="10752" width="9.140625" style="166"/>
    <col min="10753" max="10753" width="2.7109375" style="166" customWidth="1"/>
    <col min="10754" max="10754" width="21.7109375" style="166" customWidth="1"/>
    <col min="10755" max="10755" width="45.7109375" style="166" customWidth="1"/>
    <col min="10756" max="10756" width="7.5703125" style="166" customWidth="1"/>
    <col min="10757" max="10760" width="15.7109375" style="166" customWidth="1"/>
    <col min="10761" max="11008" width="9.140625" style="166"/>
    <col min="11009" max="11009" width="2.7109375" style="166" customWidth="1"/>
    <col min="11010" max="11010" width="21.7109375" style="166" customWidth="1"/>
    <col min="11011" max="11011" width="45.7109375" style="166" customWidth="1"/>
    <col min="11012" max="11012" width="7.5703125" style="166" customWidth="1"/>
    <col min="11013" max="11016" width="15.7109375" style="166" customWidth="1"/>
    <col min="11017" max="11264" width="9.140625" style="166"/>
    <col min="11265" max="11265" width="2.7109375" style="166" customWidth="1"/>
    <col min="11266" max="11266" width="21.7109375" style="166" customWidth="1"/>
    <col min="11267" max="11267" width="45.7109375" style="166" customWidth="1"/>
    <col min="11268" max="11268" width="7.5703125" style="166" customWidth="1"/>
    <col min="11269" max="11272" width="15.7109375" style="166" customWidth="1"/>
    <col min="11273" max="11520" width="9.140625" style="166"/>
    <col min="11521" max="11521" width="2.7109375" style="166" customWidth="1"/>
    <col min="11522" max="11522" width="21.7109375" style="166" customWidth="1"/>
    <col min="11523" max="11523" width="45.7109375" style="166" customWidth="1"/>
    <col min="11524" max="11524" width="7.5703125" style="166" customWidth="1"/>
    <col min="11525" max="11528" width="15.7109375" style="166" customWidth="1"/>
    <col min="11529" max="11776" width="9.140625" style="166"/>
    <col min="11777" max="11777" width="2.7109375" style="166" customWidth="1"/>
    <col min="11778" max="11778" width="21.7109375" style="166" customWidth="1"/>
    <col min="11779" max="11779" width="45.7109375" style="166" customWidth="1"/>
    <col min="11780" max="11780" width="7.5703125" style="166" customWidth="1"/>
    <col min="11781" max="11784" width="15.7109375" style="166" customWidth="1"/>
    <col min="11785" max="12032" width="9.140625" style="166"/>
    <col min="12033" max="12033" width="2.7109375" style="166" customWidth="1"/>
    <col min="12034" max="12034" width="21.7109375" style="166" customWidth="1"/>
    <col min="12035" max="12035" width="45.7109375" style="166" customWidth="1"/>
    <col min="12036" max="12036" width="7.5703125" style="166" customWidth="1"/>
    <col min="12037" max="12040" width="15.7109375" style="166" customWidth="1"/>
    <col min="12041" max="12288" width="9.140625" style="166"/>
    <col min="12289" max="12289" width="2.7109375" style="166" customWidth="1"/>
    <col min="12290" max="12290" width="21.7109375" style="166" customWidth="1"/>
    <col min="12291" max="12291" width="45.7109375" style="166" customWidth="1"/>
    <col min="12292" max="12292" width="7.5703125" style="166" customWidth="1"/>
    <col min="12293" max="12296" width="15.7109375" style="166" customWidth="1"/>
    <col min="12297" max="12544" width="9.140625" style="166"/>
    <col min="12545" max="12545" width="2.7109375" style="166" customWidth="1"/>
    <col min="12546" max="12546" width="21.7109375" style="166" customWidth="1"/>
    <col min="12547" max="12547" width="45.7109375" style="166" customWidth="1"/>
    <col min="12548" max="12548" width="7.5703125" style="166" customWidth="1"/>
    <col min="12549" max="12552" width="15.7109375" style="166" customWidth="1"/>
    <col min="12553" max="12800" width="9.140625" style="166"/>
    <col min="12801" max="12801" width="2.7109375" style="166" customWidth="1"/>
    <col min="12802" max="12802" width="21.7109375" style="166" customWidth="1"/>
    <col min="12803" max="12803" width="45.7109375" style="166" customWidth="1"/>
    <col min="12804" max="12804" width="7.5703125" style="166" customWidth="1"/>
    <col min="12805" max="12808" width="15.7109375" style="166" customWidth="1"/>
    <col min="12809" max="13056" width="9.140625" style="166"/>
    <col min="13057" max="13057" width="2.7109375" style="166" customWidth="1"/>
    <col min="13058" max="13058" width="21.7109375" style="166" customWidth="1"/>
    <col min="13059" max="13059" width="45.7109375" style="166" customWidth="1"/>
    <col min="13060" max="13060" width="7.5703125" style="166" customWidth="1"/>
    <col min="13061" max="13064" width="15.7109375" style="166" customWidth="1"/>
    <col min="13065" max="13312" width="9.140625" style="166"/>
    <col min="13313" max="13313" width="2.7109375" style="166" customWidth="1"/>
    <col min="13314" max="13314" width="21.7109375" style="166" customWidth="1"/>
    <col min="13315" max="13315" width="45.7109375" style="166" customWidth="1"/>
    <col min="13316" max="13316" width="7.5703125" style="166" customWidth="1"/>
    <col min="13317" max="13320" width="15.7109375" style="166" customWidth="1"/>
    <col min="13321" max="13568" width="9.140625" style="166"/>
    <col min="13569" max="13569" width="2.7109375" style="166" customWidth="1"/>
    <col min="13570" max="13570" width="21.7109375" style="166" customWidth="1"/>
    <col min="13571" max="13571" width="45.7109375" style="166" customWidth="1"/>
    <col min="13572" max="13572" width="7.5703125" style="166" customWidth="1"/>
    <col min="13573" max="13576" width="15.7109375" style="166" customWidth="1"/>
    <col min="13577" max="13824" width="9.140625" style="166"/>
    <col min="13825" max="13825" width="2.7109375" style="166" customWidth="1"/>
    <col min="13826" max="13826" width="21.7109375" style="166" customWidth="1"/>
    <col min="13827" max="13827" width="45.7109375" style="166" customWidth="1"/>
    <col min="13828" max="13828" width="7.5703125" style="166" customWidth="1"/>
    <col min="13829" max="13832" width="15.7109375" style="166" customWidth="1"/>
    <col min="13833" max="14080" width="9.140625" style="166"/>
    <col min="14081" max="14081" width="2.7109375" style="166" customWidth="1"/>
    <col min="14082" max="14082" width="21.7109375" style="166" customWidth="1"/>
    <col min="14083" max="14083" width="45.7109375" style="166" customWidth="1"/>
    <col min="14084" max="14084" width="7.5703125" style="166" customWidth="1"/>
    <col min="14085" max="14088" width="15.7109375" style="166" customWidth="1"/>
    <col min="14089" max="14336" width="9.140625" style="166"/>
    <col min="14337" max="14337" width="2.7109375" style="166" customWidth="1"/>
    <col min="14338" max="14338" width="21.7109375" style="166" customWidth="1"/>
    <col min="14339" max="14339" width="45.7109375" style="166" customWidth="1"/>
    <col min="14340" max="14340" width="7.5703125" style="166" customWidth="1"/>
    <col min="14341" max="14344" width="15.7109375" style="166" customWidth="1"/>
    <col min="14345" max="14592" width="9.140625" style="166"/>
    <col min="14593" max="14593" width="2.7109375" style="166" customWidth="1"/>
    <col min="14594" max="14594" width="21.7109375" style="166" customWidth="1"/>
    <col min="14595" max="14595" width="45.7109375" style="166" customWidth="1"/>
    <col min="14596" max="14596" width="7.5703125" style="166" customWidth="1"/>
    <col min="14597" max="14600" width="15.7109375" style="166" customWidth="1"/>
    <col min="14601" max="14848" width="9.140625" style="166"/>
    <col min="14849" max="14849" width="2.7109375" style="166" customWidth="1"/>
    <col min="14850" max="14850" width="21.7109375" style="166" customWidth="1"/>
    <col min="14851" max="14851" width="45.7109375" style="166" customWidth="1"/>
    <col min="14852" max="14852" width="7.5703125" style="166" customWidth="1"/>
    <col min="14853" max="14856" width="15.7109375" style="166" customWidth="1"/>
    <col min="14857" max="15104" width="9.140625" style="166"/>
    <col min="15105" max="15105" width="2.7109375" style="166" customWidth="1"/>
    <col min="15106" max="15106" width="21.7109375" style="166" customWidth="1"/>
    <col min="15107" max="15107" width="45.7109375" style="166" customWidth="1"/>
    <col min="15108" max="15108" width="7.5703125" style="166" customWidth="1"/>
    <col min="15109" max="15112" width="15.7109375" style="166" customWidth="1"/>
    <col min="15113" max="15360" width="9.140625" style="166"/>
    <col min="15361" max="15361" width="2.7109375" style="166" customWidth="1"/>
    <col min="15362" max="15362" width="21.7109375" style="166" customWidth="1"/>
    <col min="15363" max="15363" width="45.7109375" style="166" customWidth="1"/>
    <col min="15364" max="15364" width="7.5703125" style="166" customWidth="1"/>
    <col min="15365" max="15368" width="15.7109375" style="166" customWidth="1"/>
    <col min="15369" max="15616" width="9.140625" style="166"/>
    <col min="15617" max="15617" width="2.7109375" style="166" customWidth="1"/>
    <col min="15618" max="15618" width="21.7109375" style="166" customWidth="1"/>
    <col min="15619" max="15619" width="45.7109375" style="166" customWidth="1"/>
    <col min="15620" max="15620" width="7.5703125" style="166" customWidth="1"/>
    <col min="15621" max="15624" width="15.7109375" style="166" customWidth="1"/>
    <col min="15625" max="15872" width="9.140625" style="166"/>
    <col min="15873" max="15873" width="2.7109375" style="166" customWidth="1"/>
    <col min="15874" max="15874" width="21.7109375" style="166" customWidth="1"/>
    <col min="15875" max="15875" width="45.7109375" style="166" customWidth="1"/>
    <col min="15876" max="15876" width="7.5703125" style="166" customWidth="1"/>
    <col min="15877" max="15880" width="15.7109375" style="166" customWidth="1"/>
    <col min="15881" max="16128" width="9.140625" style="166"/>
    <col min="16129" max="16129" width="2.7109375" style="166" customWidth="1"/>
    <col min="16130" max="16130" width="21.7109375" style="166" customWidth="1"/>
    <col min="16131" max="16131" width="45.7109375" style="166" customWidth="1"/>
    <col min="16132" max="16132" width="7.5703125" style="166" customWidth="1"/>
    <col min="16133" max="16136" width="15.7109375" style="166" customWidth="1"/>
    <col min="16137" max="16384" width="9.140625" style="166"/>
  </cols>
  <sheetData>
    <row r="1" spans="1:12" ht="12.75" customHeight="1" x14ac:dyDescent="0.2">
      <c r="H1" s="505"/>
      <c r="I1" s="177" t="s">
        <v>571</v>
      </c>
    </row>
    <row r="2" spans="1:12" ht="17.25" customHeight="1" x14ac:dyDescent="0.2">
      <c r="B2" s="612" t="s">
        <v>835</v>
      </c>
      <c r="C2" s="612"/>
      <c r="D2" s="612"/>
      <c r="E2" s="612"/>
      <c r="F2" s="612"/>
      <c r="G2" s="612"/>
      <c r="H2" s="612"/>
      <c r="I2" s="612"/>
    </row>
    <row r="3" spans="1:12" ht="12" customHeight="1" thickBot="1" x14ac:dyDescent="0.25">
      <c r="E3" s="166"/>
      <c r="F3" s="166"/>
      <c r="G3" s="166"/>
      <c r="H3" s="506"/>
      <c r="I3" s="167" t="s">
        <v>128</v>
      </c>
    </row>
    <row r="4" spans="1:12" ht="24" customHeight="1" x14ac:dyDescent="0.2">
      <c r="B4" s="613" t="s">
        <v>60</v>
      </c>
      <c r="C4" s="615" t="s">
        <v>61</v>
      </c>
      <c r="D4" s="617" t="s">
        <v>84</v>
      </c>
      <c r="E4" s="586" t="s">
        <v>772</v>
      </c>
      <c r="F4" s="588" t="s">
        <v>771</v>
      </c>
      <c r="G4" s="596" t="s">
        <v>834</v>
      </c>
      <c r="H4" s="597"/>
      <c r="I4" s="594" t="s">
        <v>836</v>
      </c>
    </row>
    <row r="5" spans="1:12" ht="28.5" customHeight="1" x14ac:dyDescent="0.2">
      <c r="B5" s="614"/>
      <c r="C5" s="616"/>
      <c r="D5" s="618"/>
      <c r="E5" s="587"/>
      <c r="F5" s="589"/>
      <c r="G5" s="238" t="s">
        <v>67</v>
      </c>
      <c r="H5" s="502" t="s">
        <v>46</v>
      </c>
      <c r="I5" s="595"/>
    </row>
    <row r="6" spans="1:12" ht="12.75" customHeight="1" thickBot="1" x14ac:dyDescent="0.25">
      <c r="B6" s="173">
        <v>1</v>
      </c>
      <c r="C6" s="174">
        <v>2</v>
      </c>
      <c r="D6" s="291">
        <v>3</v>
      </c>
      <c r="E6" s="287">
        <v>4</v>
      </c>
      <c r="F6" s="286">
        <v>5</v>
      </c>
      <c r="G6" s="518">
        <v>6</v>
      </c>
      <c r="H6" s="507">
        <v>7</v>
      </c>
      <c r="I6" s="176">
        <v>8</v>
      </c>
    </row>
    <row r="7" spans="1:12" ht="20.100000000000001" customHeight="1" x14ac:dyDescent="0.2">
      <c r="B7" s="178"/>
      <c r="C7" s="179" t="s">
        <v>62</v>
      </c>
      <c r="D7" s="292"/>
      <c r="E7" s="359"/>
      <c r="F7" s="357"/>
      <c r="G7" s="359"/>
      <c r="H7" s="357"/>
      <c r="I7" s="180"/>
    </row>
    <row r="8" spans="1:12" ht="20.100000000000001" customHeight="1" x14ac:dyDescent="0.2">
      <c r="A8" s="181"/>
      <c r="B8" s="182" t="s">
        <v>271</v>
      </c>
      <c r="C8" s="179" t="s">
        <v>272</v>
      </c>
      <c r="D8" s="289" t="s">
        <v>273</v>
      </c>
      <c r="E8" s="360"/>
      <c r="F8" s="358"/>
      <c r="G8" s="360"/>
      <c r="H8" s="358"/>
      <c r="I8" s="183" t="str">
        <f>IFERROR(H8/G8,"  ")</f>
        <v xml:space="preserve">  </v>
      </c>
    </row>
    <row r="9" spans="1:12" ht="20.100000000000001" customHeight="1" x14ac:dyDescent="0.2">
      <c r="A9" s="181"/>
      <c r="B9" s="600"/>
      <c r="C9" s="184" t="s">
        <v>274</v>
      </c>
      <c r="D9" s="601" t="s">
        <v>275</v>
      </c>
      <c r="E9" s="559">
        <f>E11+E18+E27+E28+E39</f>
        <v>790330</v>
      </c>
      <c r="F9" s="598">
        <f t="shared" ref="F9:G9" si="0">F11+F18+F27+F28+F39</f>
        <v>828830</v>
      </c>
      <c r="G9" s="598">
        <f t="shared" si="0"/>
        <v>792841</v>
      </c>
      <c r="H9" s="598">
        <v>774160</v>
      </c>
      <c r="I9" s="571">
        <f t="shared" ref="I9:I72" si="1">IFERROR(H9/G9,"  ")</f>
        <v>0.9764378986455039</v>
      </c>
    </row>
    <row r="10" spans="1:12" ht="13.5" customHeight="1" x14ac:dyDescent="0.2">
      <c r="A10" s="181"/>
      <c r="B10" s="600"/>
      <c r="C10" s="185" t="s">
        <v>276</v>
      </c>
      <c r="D10" s="601"/>
      <c r="E10" s="560"/>
      <c r="F10" s="599"/>
      <c r="G10" s="599"/>
      <c r="H10" s="599"/>
      <c r="I10" s="572" t="str">
        <f t="shared" si="1"/>
        <v xml:space="preserve">  </v>
      </c>
    </row>
    <row r="11" spans="1:12" ht="20.100000000000001" customHeight="1" x14ac:dyDescent="0.2">
      <c r="A11" s="181"/>
      <c r="B11" s="600" t="s">
        <v>277</v>
      </c>
      <c r="C11" s="186" t="s">
        <v>278</v>
      </c>
      <c r="D11" s="601" t="s">
        <v>279</v>
      </c>
      <c r="E11" s="559"/>
      <c r="F11" s="604"/>
      <c r="G11" s="606"/>
      <c r="H11" s="573"/>
      <c r="I11" s="571" t="str">
        <f t="shared" si="1"/>
        <v xml:space="preserve">  </v>
      </c>
      <c r="L11" s="168"/>
    </row>
    <row r="12" spans="1:12" ht="12.75" customHeight="1" x14ac:dyDescent="0.2">
      <c r="A12" s="181"/>
      <c r="B12" s="600"/>
      <c r="C12" s="187" t="s">
        <v>280</v>
      </c>
      <c r="D12" s="601"/>
      <c r="E12" s="560"/>
      <c r="F12" s="605"/>
      <c r="G12" s="607"/>
      <c r="H12" s="574"/>
      <c r="I12" s="572" t="str">
        <f t="shared" si="1"/>
        <v xml:space="preserve">  </v>
      </c>
    </row>
    <row r="13" spans="1:12" ht="20.100000000000001" customHeight="1" x14ac:dyDescent="0.2">
      <c r="A13" s="181"/>
      <c r="B13" s="182" t="s">
        <v>85</v>
      </c>
      <c r="C13" s="188" t="s">
        <v>129</v>
      </c>
      <c r="D13" s="289" t="s">
        <v>281</v>
      </c>
      <c r="E13" s="355"/>
      <c r="F13" s="355"/>
      <c r="G13" s="353"/>
      <c r="H13" s="353"/>
      <c r="I13" s="189" t="str">
        <f t="shared" si="1"/>
        <v xml:space="preserve">  </v>
      </c>
    </row>
    <row r="14" spans="1:12" ht="25.5" customHeight="1" x14ac:dyDescent="0.2">
      <c r="A14" s="181"/>
      <c r="B14" s="182" t="s">
        <v>282</v>
      </c>
      <c r="C14" s="188" t="s">
        <v>283</v>
      </c>
      <c r="D14" s="289" t="s">
        <v>284</v>
      </c>
      <c r="E14" s="355"/>
      <c r="F14" s="355"/>
      <c r="G14" s="353"/>
      <c r="H14" s="353"/>
      <c r="I14" s="189" t="str">
        <f t="shared" si="1"/>
        <v xml:space="preserve">  </v>
      </c>
    </row>
    <row r="15" spans="1:12" ht="20.100000000000001" customHeight="1" x14ac:dyDescent="0.2">
      <c r="A15" s="181"/>
      <c r="B15" s="182" t="s">
        <v>93</v>
      </c>
      <c r="C15" s="188" t="s">
        <v>285</v>
      </c>
      <c r="D15" s="289" t="s">
        <v>286</v>
      </c>
      <c r="E15" s="355"/>
      <c r="F15" s="355"/>
      <c r="G15" s="353"/>
      <c r="H15" s="353"/>
      <c r="I15" s="189" t="str">
        <f t="shared" si="1"/>
        <v xml:space="preserve">  </v>
      </c>
    </row>
    <row r="16" spans="1:12" ht="25.5" customHeight="1" x14ac:dyDescent="0.2">
      <c r="A16" s="181"/>
      <c r="B16" s="182" t="s">
        <v>287</v>
      </c>
      <c r="C16" s="188" t="s">
        <v>288</v>
      </c>
      <c r="D16" s="289" t="s">
        <v>289</v>
      </c>
      <c r="E16" s="355"/>
      <c r="F16" s="355"/>
      <c r="G16" s="353"/>
      <c r="H16" s="353"/>
      <c r="I16" s="189" t="str">
        <f t="shared" si="1"/>
        <v xml:space="preserve">  </v>
      </c>
    </row>
    <row r="17" spans="1:9" ht="20.100000000000001" customHeight="1" x14ac:dyDescent="0.2">
      <c r="A17" s="181"/>
      <c r="B17" s="182" t="s">
        <v>94</v>
      </c>
      <c r="C17" s="188" t="s">
        <v>290</v>
      </c>
      <c r="D17" s="289" t="s">
        <v>291</v>
      </c>
      <c r="E17" s="355"/>
      <c r="F17" s="355"/>
      <c r="G17" s="353"/>
      <c r="H17" s="353"/>
      <c r="I17" s="189" t="str">
        <f t="shared" si="1"/>
        <v xml:space="preserve">  </v>
      </c>
    </row>
    <row r="18" spans="1:9" ht="20.100000000000001" customHeight="1" x14ac:dyDescent="0.2">
      <c r="A18" s="181"/>
      <c r="B18" s="600" t="s">
        <v>292</v>
      </c>
      <c r="C18" s="186" t="s">
        <v>293</v>
      </c>
      <c r="D18" s="601" t="s">
        <v>294</v>
      </c>
      <c r="E18" s="559">
        <f>E20+E21+E22+E23+E24+E25+E26</f>
        <v>759248</v>
      </c>
      <c r="F18" s="598">
        <f>F20+F21+F22+F23+F24+F25+F26</f>
        <v>797999</v>
      </c>
      <c r="G18" s="598">
        <f t="shared" ref="G18" si="2">G20+G21+G22+G23+G24+G25+G26</f>
        <v>762010</v>
      </c>
      <c r="H18" s="598">
        <v>743366</v>
      </c>
      <c r="I18" s="571">
        <f t="shared" si="1"/>
        <v>0.97553312948648963</v>
      </c>
    </row>
    <row r="19" spans="1:9" ht="12.75" customHeight="1" x14ac:dyDescent="0.2">
      <c r="A19" s="181"/>
      <c r="B19" s="600"/>
      <c r="C19" s="187" t="s">
        <v>295</v>
      </c>
      <c r="D19" s="601"/>
      <c r="E19" s="560"/>
      <c r="F19" s="599"/>
      <c r="G19" s="599"/>
      <c r="H19" s="599"/>
      <c r="I19" s="572" t="str">
        <f t="shared" si="1"/>
        <v xml:space="preserve">  </v>
      </c>
    </row>
    <row r="20" spans="1:9" ht="20.100000000000001" customHeight="1" x14ac:dyDescent="0.2">
      <c r="A20" s="181"/>
      <c r="B20" s="182" t="s">
        <v>296</v>
      </c>
      <c r="C20" s="188" t="s">
        <v>297</v>
      </c>
      <c r="D20" s="289" t="s">
        <v>298</v>
      </c>
      <c r="E20" s="355">
        <v>648727</v>
      </c>
      <c r="F20" s="355">
        <v>655000</v>
      </c>
      <c r="G20" s="353">
        <f>622882+6733+21477</f>
        <v>651092</v>
      </c>
      <c r="H20" s="353">
        <v>631893</v>
      </c>
      <c r="I20" s="189">
        <f t="shared" si="1"/>
        <v>0.97051261572865277</v>
      </c>
    </row>
    <row r="21" spans="1:9" ht="20.100000000000001" customHeight="1" x14ac:dyDescent="0.2">
      <c r="B21" s="190" t="s">
        <v>95</v>
      </c>
      <c r="C21" s="188" t="s">
        <v>299</v>
      </c>
      <c r="D21" s="289" t="s">
        <v>300</v>
      </c>
      <c r="E21" s="355">
        <v>53232</v>
      </c>
      <c r="F21" s="355">
        <v>85710</v>
      </c>
      <c r="G21" s="353">
        <v>53629</v>
      </c>
      <c r="H21" s="353">
        <v>53629</v>
      </c>
      <c r="I21" s="189">
        <f t="shared" si="1"/>
        <v>1</v>
      </c>
    </row>
    <row r="22" spans="1:9" ht="20.100000000000001" customHeight="1" x14ac:dyDescent="0.2">
      <c r="B22" s="190" t="s">
        <v>96</v>
      </c>
      <c r="C22" s="188" t="s">
        <v>301</v>
      </c>
      <c r="D22" s="289" t="s">
        <v>302</v>
      </c>
      <c r="E22" s="355">
        <v>57289</v>
      </c>
      <c r="F22" s="355">
        <v>57289</v>
      </c>
      <c r="G22" s="353">
        <v>57289</v>
      </c>
      <c r="H22" s="353">
        <v>57289</v>
      </c>
      <c r="I22" s="189">
        <f t="shared" si="1"/>
        <v>1</v>
      </c>
    </row>
    <row r="23" spans="1:9" ht="25.5" customHeight="1" x14ac:dyDescent="0.2">
      <c r="B23" s="190" t="s">
        <v>303</v>
      </c>
      <c r="C23" s="188" t="s">
        <v>304</v>
      </c>
      <c r="D23" s="289" t="s">
        <v>305</v>
      </c>
      <c r="E23" s="355"/>
      <c r="F23" s="355"/>
      <c r="G23" s="353"/>
      <c r="H23" s="353">
        <v>555</v>
      </c>
      <c r="I23" s="189" t="str">
        <f t="shared" si="1"/>
        <v xml:space="preserve">  </v>
      </c>
    </row>
    <row r="24" spans="1:9" ht="25.5" customHeight="1" x14ac:dyDescent="0.2">
      <c r="B24" s="190" t="s">
        <v>306</v>
      </c>
      <c r="C24" s="188" t="s">
        <v>307</v>
      </c>
      <c r="D24" s="289" t="s">
        <v>308</v>
      </c>
      <c r="E24" s="355"/>
      <c r="F24" s="355"/>
      <c r="G24" s="353"/>
      <c r="H24" s="353"/>
      <c r="I24" s="189"/>
    </row>
    <row r="25" spans="1:9" ht="25.5" customHeight="1" x14ac:dyDescent="0.2">
      <c r="B25" s="190" t="s">
        <v>309</v>
      </c>
      <c r="C25" s="188" t="s">
        <v>310</v>
      </c>
      <c r="D25" s="289" t="s">
        <v>311</v>
      </c>
      <c r="E25" s="355"/>
      <c r="F25" s="355"/>
      <c r="G25" s="353"/>
      <c r="H25" s="353"/>
      <c r="I25" s="189" t="str">
        <f t="shared" si="1"/>
        <v xml:space="preserve">  </v>
      </c>
    </row>
    <row r="26" spans="1:9" ht="25.5" customHeight="1" x14ac:dyDescent="0.2">
      <c r="B26" s="190" t="s">
        <v>309</v>
      </c>
      <c r="C26" s="188" t="s">
        <v>312</v>
      </c>
      <c r="D26" s="289" t="s">
        <v>313</v>
      </c>
      <c r="E26" s="355"/>
      <c r="F26" s="355"/>
      <c r="G26" s="353"/>
      <c r="H26" s="353"/>
      <c r="I26" s="189" t="str">
        <f t="shared" si="1"/>
        <v xml:space="preserve">  </v>
      </c>
    </row>
    <row r="27" spans="1:9" ht="20.100000000000001" customHeight="1" x14ac:dyDescent="0.2">
      <c r="A27" s="181"/>
      <c r="B27" s="182" t="s">
        <v>314</v>
      </c>
      <c r="C27" s="188" t="s">
        <v>315</v>
      </c>
      <c r="D27" s="289" t="s">
        <v>316</v>
      </c>
      <c r="E27" s="355"/>
      <c r="F27" s="355"/>
      <c r="G27" s="353"/>
      <c r="H27" s="353"/>
      <c r="I27" s="189" t="str">
        <f t="shared" si="1"/>
        <v xml:space="preserve">  </v>
      </c>
    </row>
    <row r="28" spans="1:9" ht="25.5" customHeight="1" x14ac:dyDescent="0.2">
      <c r="A28" s="181"/>
      <c r="B28" s="600" t="s">
        <v>317</v>
      </c>
      <c r="C28" s="186" t="s">
        <v>318</v>
      </c>
      <c r="D28" s="601" t="s">
        <v>319</v>
      </c>
      <c r="E28" s="559">
        <f>E30+E31+E32+E33+E34+E35+E36+E37++E38</f>
        <v>31082</v>
      </c>
      <c r="F28" s="598">
        <f>F30+F31+F32+F33+F34+F35+F36+F37++F38</f>
        <v>30831</v>
      </c>
      <c r="G28" s="598">
        <v>30831</v>
      </c>
      <c r="H28" s="598">
        <v>30794</v>
      </c>
      <c r="I28" s="571">
        <f>H28/G28</f>
        <v>0.99879990918231654</v>
      </c>
    </row>
    <row r="29" spans="1:9" ht="22.5" customHeight="1" x14ac:dyDescent="0.2">
      <c r="A29" s="181"/>
      <c r="B29" s="600"/>
      <c r="C29" s="187" t="s">
        <v>320</v>
      </c>
      <c r="D29" s="601"/>
      <c r="E29" s="560"/>
      <c r="F29" s="599"/>
      <c r="G29" s="599"/>
      <c r="H29" s="599"/>
      <c r="I29" s="572"/>
    </row>
    <row r="30" spans="1:9" ht="25.5" customHeight="1" x14ac:dyDescent="0.2">
      <c r="A30" s="181"/>
      <c r="B30" s="182" t="s">
        <v>321</v>
      </c>
      <c r="C30" s="188" t="s">
        <v>322</v>
      </c>
      <c r="D30" s="289" t="s">
        <v>323</v>
      </c>
      <c r="E30" s="355">
        <v>28830</v>
      </c>
      <c r="F30" s="355">
        <v>28831</v>
      </c>
      <c r="G30" s="353">
        <v>28831</v>
      </c>
      <c r="H30" s="513">
        <v>28830</v>
      </c>
      <c r="I30" s="515">
        <f>H30/G30</f>
        <v>0.99996531511220565</v>
      </c>
    </row>
    <row r="31" spans="1:9" ht="25.5" customHeight="1" x14ac:dyDescent="0.2">
      <c r="B31" s="190" t="s">
        <v>324</v>
      </c>
      <c r="C31" s="188" t="s">
        <v>325</v>
      </c>
      <c r="D31" s="289" t="s">
        <v>326</v>
      </c>
      <c r="E31" s="355"/>
      <c r="F31" s="355"/>
      <c r="G31" s="353"/>
      <c r="H31" s="513"/>
      <c r="I31" s="514"/>
    </row>
    <row r="32" spans="1:9" ht="35.25" customHeight="1" x14ac:dyDescent="0.2">
      <c r="B32" s="190" t="s">
        <v>327</v>
      </c>
      <c r="C32" s="188" t="s">
        <v>328</v>
      </c>
      <c r="D32" s="289" t="s">
        <v>329</v>
      </c>
      <c r="E32" s="355"/>
      <c r="F32" s="355"/>
      <c r="G32" s="353"/>
      <c r="H32" s="353"/>
      <c r="I32" s="189" t="str">
        <f t="shared" si="1"/>
        <v xml:space="preserve">  </v>
      </c>
    </row>
    <row r="33" spans="1:9" ht="35.25" customHeight="1" x14ac:dyDescent="0.2">
      <c r="B33" s="190" t="s">
        <v>330</v>
      </c>
      <c r="C33" s="188" t="s">
        <v>331</v>
      </c>
      <c r="D33" s="289" t="s">
        <v>332</v>
      </c>
      <c r="E33" s="355"/>
      <c r="F33" s="355"/>
      <c r="G33" s="353"/>
      <c r="H33" s="353"/>
      <c r="I33" s="189" t="str">
        <f t="shared" si="1"/>
        <v xml:space="preserve">  </v>
      </c>
    </row>
    <row r="34" spans="1:9" ht="25.5" customHeight="1" x14ac:dyDescent="0.2">
      <c r="B34" s="190" t="s">
        <v>333</v>
      </c>
      <c r="C34" s="188" t="s">
        <v>334</v>
      </c>
      <c r="D34" s="289" t="s">
        <v>335</v>
      </c>
      <c r="E34" s="355"/>
      <c r="F34" s="355"/>
      <c r="G34" s="353"/>
      <c r="H34" s="353"/>
      <c r="I34" s="189" t="str">
        <f t="shared" si="1"/>
        <v xml:space="preserve">  </v>
      </c>
    </row>
    <row r="35" spans="1:9" ht="25.5" customHeight="1" x14ac:dyDescent="0.2">
      <c r="B35" s="190" t="s">
        <v>333</v>
      </c>
      <c r="C35" s="188" t="s">
        <v>336</v>
      </c>
      <c r="D35" s="289" t="s">
        <v>337</v>
      </c>
      <c r="E35" s="355"/>
      <c r="F35" s="355"/>
      <c r="G35" s="353"/>
      <c r="H35" s="353"/>
      <c r="I35" s="189" t="str">
        <f t="shared" si="1"/>
        <v xml:space="preserve">  </v>
      </c>
    </row>
    <row r="36" spans="1:9" ht="39" customHeight="1" x14ac:dyDescent="0.2">
      <c r="B36" s="190" t="s">
        <v>130</v>
      </c>
      <c r="C36" s="188" t="s">
        <v>338</v>
      </c>
      <c r="D36" s="289" t="s">
        <v>339</v>
      </c>
      <c r="E36" s="355"/>
      <c r="F36" s="355"/>
      <c r="G36" s="353"/>
      <c r="H36" s="353"/>
      <c r="I36" s="189" t="str">
        <f t="shared" si="1"/>
        <v xml:space="preserve">  </v>
      </c>
    </row>
    <row r="37" spans="1:9" ht="25.5" customHeight="1" x14ac:dyDescent="0.2">
      <c r="B37" s="190" t="s">
        <v>131</v>
      </c>
      <c r="C37" s="188" t="s">
        <v>340</v>
      </c>
      <c r="D37" s="289" t="s">
        <v>341</v>
      </c>
      <c r="E37" s="355"/>
      <c r="F37" s="355"/>
      <c r="G37" s="353"/>
      <c r="H37" s="353"/>
      <c r="I37" s="189" t="str">
        <f t="shared" si="1"/>
        <v xml:space="preserve">  </v>
      </c>
    </row>
    <row r="38" spans="1:9" ht="25.5" customHeight="1" x14ac:dyDescent="0.2">
      <c r="B38" s="190" t="s">
        <v>342</v>
      </c>
      <c r="C38" s="188" t="s">
        <v>343</v>
      </c>
      <c r="D38" s="289" t="s">
        <v>344</v>
      </c>
      <c r="E38" s="355">
        <v>2252</v>
      </c>
      <c r="F38" s="355">
        <v>2000</v>
      </c>
      <c r="G38" s="353">
        <v>2000</v>
      </c>
      <c r="H38" s="353">
        <v>1964</v>
      </c>
      <c r="I38" s="189">
        <f t="shared" si="1"/>
        <v>0.98199999999999998</v>
      </c>
    </row>
    <row r="39" spans="1:9" ht="25.5" customHeight="1" x14ac:dyDescent="0.2">
      <c r="B39" s="190" t="s">
        <v>345</v>
      </c>
      <c r="C39" s="188" t="s">
        <v>346</v>
      </c>
      <c r="D39" s="289" t="s">
        <v>347</v>
      </c>
      <c r="E39" s="355"/>
      <c r="F39" s="355"/>
      <c r="G39" s="353"/>
      <c r="H39" s="353"/>
      <c r="I39" s="189" t="str">
        <f t="shared" si="1"/>
        <v xml:space="preserve">  </v>
      </c>
    </row>
    <row r="40" spans="1:9" ht="20.100000000000001" customHeight="1" x14ac:dyDescent="0.2">
      <c r="A40" s="181"/>
      <c r="B40" s="182">
        <v>288</v>
      </c>
      <c r="C40" s="179" t="s">
        <v>348</v>
      </c>
      <c r="D40" s="289" t="s">
        <v>349</v>
      </c>
      <c r="E40" s="355"/>
      <c r="F40" s="355"/>
      <c r="G40" s="353"/>
      <c r="H40" s="353"/>
      <c r="I40" s="189" t="str">
        <f t="shared" si="1"/>
        <v xml:space="preserve">  </v>
      </c>
    </row>
    <row r="41" spans="1:9" ht="20.100000000000001" customHeight="1" x14ac:dyDescent="0.2">
      <c r="A41" s="181"/>
      <c r="B41" s="600"/>
      <c r="C41" s="184" t="s">
        <v>350</v>
      </c>
      <c r="D41" s="601" t="s">
        <v>351</v>
      </c>
      <c r="E41" s="559">
        <f>E43+E49+E50+E57+E62+E72+E73</f>
        <v>147825</v>
      </c>
      <c r="F41" s="598">
        <f>F43+F49+F50+F57+F62+F72+F73</f>
        <v>99744</v>
      </c>
      <c r="G41" s="598">
        <f t="shared" ref="G41" si="3">G43+G49+G50+G57+G62+G72+G73</f>
        <v>108929</v>
      </c>
      <c r="H41" s="598">
        <v>144485</v>
      </c>
      <c r="I41" s="571">
        <f t="shared" si="1"/>
        <v>1.3264144534513307</v>
      </c>
    </row>
    <row r="42" spans="1:9" ht="12.75" customHeight="1" x14ac:dyDescent="0.2">
      <c r="A42" s="181"/>
      <c r="B42" s="600"/>
      <c r="C42" s="185" t="s">
        <v>352</v>
      </c>
      <c r="D42" s="601"/>
      <c r="E42" s="560"/>
      <c r="F42" s="599"/>
      <c r="G42" s="599"/>
      <c r="H42" s="599"/>
      <c r="I42" s="572" t="str">
        <f t="shared" si="1"/>
        <v xml:space="preserve">  </v>
      </c>
    </row>
    <row r="43" spans="1:9" ht="25.5" customHeight="1" x14ac:dyDescent="0.2">
      <c r="B43" s="190" t="s">
        <v>353</v>
      </c>
      <c r="C43" s="188" t="s">
        <v>354</v>
      </c>
      <c r="D43" s="289" t="s">
        <v>355</v>
      </c>
      <c r="E43" s="353">
        <f>E44+E45+E46+E47+E48</f>
        <v>6802</v>
      </c>
      <c r="F43" s="355">
        <v>10779</v>
      </c>
      <c r="G43" s="355">
        <f t="shared" ref="G43" si="4">G44+G45+G46+G47+G48</f>
        <v>11757</v>
      </c>
      <c r="H43" s="355">
        <v>16870</v>
      </c>
      <c r="I43" s="189">
        <f t="shared" si="1"/>
        <v>1.4348898528536191</v>
      </c>
    </row>
    <row r="44" spans="1:9" ht="20.100000000000001" customHeight="1" x14ac:dyDescent="0.2">
      <c r="B44" s="190">
        <v>10</v>
      </c>
      <c r="C44" s="188" t="s">
        <v>356</v>
      </c>
      <c r="D44" s="289" t="s">
        <v>357</v>
      </c>
      <c r="E44" s="355">
        <v>4407</v>
      </c>
      <c r="F44" s="355">
        <v>8000</v>
      </c>
      <c r="G44" s="353">
        <v>9044</v>
      </c>
      <c r="H44" s="353">
        <v>12286</v>
      </c>
      <c r="I44" s="189">
        <f t="shared" si="1"/>
        <v>1.3584697036709421</v>
      </c>
    </row>
    <row r="45" spans="1:9" ht="20.100000000000001" customHeight="1" x14ac:dyDescent="0.2">
      <c r="B45" s="190" t="s">
        <v>358</v>
      </c>
      <c r="C45" s="188" t="s">
        <v>359</v>
      </c>
      <c r="D45" s="289" t="s">
        <v>360</v>
      </c>
      <c r="E45" s="355">
        <v>1067</v>
      </c>
      <c r="F45" s="355">
        <v>1067</v>
      </c>
      <c r="G45" s="353">
        <v>1067</v>
      </c>
      <c r="H45" s="353">
        <v>1067</v>
      </c>
      <c r="I45" s="189">
        <f t="shared" si="1"/>
        <v>1</v>
      </c>
    </row>
    <row r="46" spans="1:9" ht="20.100000000000001" customHeight="1" x14ac:dyDescent="0.2">
      <c r="B46" s="190">
        <v>13</v>
      </c>
      <c r="C46" s="188" t="s">
        <v>361</v>
      </c>
      <c r="D46" s="289" t="s">
        <v>362</v>
      </c>
      <c r="E46" s="355">
        <v>959</v>
      </c>
      <c r="F46" s="355">
        <v>782</v>
      </c>
      <c r="G46" s="353">
        <v>716</v>
      </c>
      <c r="H46" s="353">
        <v>705</v>
      </c>
      <c r="I46" s="189">
        <f t="shared" si="1"/>
        <v>0.98463687150837986</v>
      </c>
    </row>
    <row r="47" spans="1:9" ht="20.100000000000001" customHeight="1" x14ac:dyDescent="0.2">
      <c r="B47" s="190" t="s">
        <v>363</v>
      </c>
      <c r="C47" s="188" t="s">
        <v>364</v>
      </c>
      <c r="D47" s="289" t="s">
        <v>365</v>
      </c>
      <c r="E47" s="355">
        <v>369</v>
      </c>
      <c r="F47" s="355">
        <v>930</v>
      </c>
      <c r="G47" s="353">
        <v>930</v>
      </c>
      <c r="H47" s="353">
        <v>2812</v>
      </c>
      <c r="I47" s="189">
        <f t="shared" si="1"/>
        <v>3.0236559139784944</v>
      </c>
    </row>
    <row r="48" spans="1:9" ht="20.100000000000001" customHeight="1" x14ac:dyDescent="0.2">
      <c r="B48" s="190" t="s">
        <v>366</v>
      </c>
      <c r="C48" s="188" t="s">
        <v>367</v>
      </c>
      <c r="D48" s="289" t="s">
        <v>368</v>
      </c>
      <c r="E48" s="355"/>
      <c r="F48" s="355"/>
      <c r="G48" s="353"/>
      <c r="H48" s="353"/>
      <c r="I48" s="189" t="str">
        <f t="shared" si="1"/>
        <v xml:space="preserve">  </v>
      </c>
    </row>
    <row r="49" spans="1:9" ht="25.5" customHeight="1" x14ac:dyDescent="0.2">
      <c r="A49" s="181"/>
      <c r="B49" s="182">
        <v>14</v>
      </c>
      <c r="C49" s="188" t="s">
        <v>369</v>
      </c>
      <c r="D49" s="289" t="s">
        <v>370</v>
      </c>
      <c r="E49" s="355">
        <v>8457</v>
      </c>
      <c r="F49" s="355">
        <v>1500</v>
      </c>
      <c r="G49" s="353">
        <v>1500</v>
      </c>
      <c r="H49" s="353">
        <v>1411</v>
      </c>
      <c r="I49" s="189">
        <f t="shared" si="1"/>
        <v>0.94066666666666665</v>
      </c>
    </row>
    <row r="50" spans="1:9" ht="20.100000000000001" customHeight="1" x14ac:dyDescent="0.2">
      <c r="A50" s="181"/>
      <c r="B50" s="600">
        <v>20</v>
      </c>
      <c r="C50" s="186" t="s">
        <v>371</v>
      </c>
      <c r="D50" s="601" t="s">
        <v>372</v>
      </c>
      <c r="E50" s="559">
        <f>E52+E53+E54+E55+E56</f>
        <v>117676</v>
      </c>
      <c r="F50" s="559">
        <f t="shared" ref="F50" si="5">F52+F53+F54+F55+F56</f>
        <v>69700</v>
      </c>
      <c r="G50" s="606">
        <v>81588</v>
      </c>
      <c r="H50" s="559">
        <v>105781</v>
      </c>
      <c r="I50" s="571">
        <f t="shared" si="1"/>
        <v>1.2965264499681326</v>
      </c>
    </row>
    <row r="51" spans="1:9" ht="12" customHeight="1" x14ac:dyDescent="0.2">
      <c r="A51" s="181"/>
      <c r="B51" s="600"/>
      <c r="C51" s="187" t="s">
        <v>373</v>
      </c>
      <c r="D51" s="601"/>
      <c r="E51" s="560"/>
      <c r="F51" s="560"/>
      <c r="G51" s="607"/>
      <c r="H51" s="560"/>
      <c r="I51" s="572" t="str">
        <f t="shared" si="1"/>
        <v xml:space="preserve">  </v>
      </c>
    </row>
    <row r="52" spans="1:9" ht="20.100000000000001" customHeight="1" x14ac:dyDescent="0.2">
      <c r="A52" s="181"/>
      <c r="B52" s="182">
        <v>204</v>
      </c>
      <c r="C52" s="188" t="s">
        <v>374</v>
      </c>
      <c r="D52" s="289" t="s">
        <v>375</v>
      </c>
      <c r="E52" s="355">
        <v>117676</v>
      </c>
      <c r="F52" s="355">
        <v>69700</v>
      </c>
      <c r="G52" s="353">
        <v>81588</v>
      </c>
      <c r="H52" s="353">
        <v>105781</v>
      </c>
      <c r="I52" s="189">
        <f t="shared" si="1"/>
        <v>1.2965264499681326</v>
      </c>
    </row>
    <row r="53" spans="1:9" ht="20.100000000000001" customHeight="1" x14ac:dyDescent="0.2">
      <c r="A53" s="181"/>
      <c r="B53" s="182">
        <v>205</v>
      </c>
      <c r="C53" s="188" t="s">
        <v>376</v>
      </c>
      <c r="D53" s="289" t="s">
        <v>377</v>
      </c>
      <c r="E53" s="355"/>
      <c r="F53" s="355"/>
      <c r="G53" s="353"/>
      <c r="H53" s="353"/>
      <c r="I53" s="189" t="str">
        <f t="shared" si="1"/>
        <v xml:space="preserve">  </v>
      </c>
    </row>
    <row r="54" spans="1:9" ht="25.5" customHeight="1" x14ac:dyDescent="0.2">
      <c r="A54" s="181"/>
      <c r="B54" s="182" t="s">
        <v>378</v>
      </c>
      <c r="C54" s="188" t="s">
        <v>379</v>
      </c>
      <c r="D54" s="289" t="s">
        <v>380</v>
      </c>
      <c r="E54" s="355"/>
      <c r="F54" s="355"/>
      <c r="G54" s="353"/>
      <c r="H54" s="353"/>
      <c r="I54" s="189" t="str">
        <f t="shared" si="1"/>
        <v xml:space="preserve">  </v>
      </c>
    </row>
    <row r="55" spans="1:9" ht="25.5" customHeight="1" x14ac:dyDescent="0.2">
      <c r="A55" s="181"/>
      <c r="B55" s="182" t="s">
        <v>381</v>
      </c>
      <c r="C55" s="188" t="s">
        <v>382</v>
      </c>
      <c r="D55" s="289" t="s">
        <v>383</v>
      </c>
      <c r="E55" s="355"/>
      <c r="F55" s="355"/>
      <c r="G55" s="353"/>
      <c r="H55" s="353"/>
      <c r="I55" s="189" t="str">
        <f t="shared" si="1"/>
        <v xml:space="preserve">  </v>
      </c>
    </row>
    <row r="56" spans="1:9" ht="20.100000000000001" customHeight="1" x14ac:dyDescent="0.2">
      <c r="A56" s="181"/>
      <c r="B56" s="182">
        <v>206</v>
      </c>
      <c r="C56" s="188" t="s">
        <v>384</v>
      </c>
      <c r="D56" s="289" t="s">
        <v>385</v>
      </c>
      <c r="E56" s="355"/>
      <c r="F56" s="355"/>
      <c r="G56" s="353"/>
      <c r="H56" s="353"/>
      <c r="I56" s="189" t="str">
        <f t="shared" si="1"/>
        <v xml:space="preserve">  </v>
      </c>
    </row>
    <row r="57" spans="1:9" ht="20.100000000000001" customHeight="1" x14ac:dyDescent="0.2">
      <c r="A57" s="181"/>
      <c r="B57" s="600" t="s">
        <v>386</v>
      </c>
      <c r="C57" s="186" t="s">
        <v>387</v>
      </c>
      <c r="D57" s="601" t="s">
        <v>388</v>
      </c>
      <c r="E57" s="559">
        <f>E59+E60+E61</f>
        <v>13201</v>
      </c>
      <c r="F57" s="573">
        <f t="shared" ref="F57:G57" si="6">F59+F60+F61</f>
        <v>16515</v>
      </c>
      <c r="G57" s="573">
        <f t="shared" si="6"/>
        <v>13302</v>
      </c>
      <c r="H57" s="573">
        <v>16028</v>
      </c>
      <c r="I57" s="571">
        <f t="shared" si="1"/>
        <v>1.2049315892347015</v>
      </c>
    </row>
    <row r="58" spans="1:9" ht="12" customHeight="1" x14ac:dyDescent="0.2">
      <c r="A58" s="181"/>
      <c r="B58" s="600"/>
      <c r="C58" s="187" t="s">
        <v>389</v>
      </c>
      <c r="D58" s="601"/>
      <c r="E58" s="560"/>
      <c r="F58" s="574"/>
      <c r="G58" s="574"/>
      <c r="H58" s="574"/>
      <c r="I58" s="572" t="str">
        <f t="shared" si="1"/>
        <v xml:space="preserve">  </v>
      </c>
    </row>
    <row r="59" spans="1:9" ht="23.25" customHeight="1" x14ac:dyDescent="0.2">
      <c r="B59" s="190" t="s">
        <v>390</v>
      </c>
      <c r="C59" s="188" t="s">
        <v>391</v>
      </c>
      <c r="D59" s="289" t="s">
        <v>392</v>
      </c>
      <c r="E59" s="355">
        <v>13201</v>
      </c>
      <c r="F59" s="355">
        <v>16515</v>
      </c>
      <c r="G59" s="353">
        <f>12934+368</f>
        <v>13302</v>
      </c>
      <c r="H59" s="353">
        <v>16028</v>
      </c>
      <c r="I59" s="189">
        <f t="shared" si="1"/>
        <v>1.2049315892347015</v>
      </c>
    </row>
    <row r="60" spans="1:9" ht="20.100000000000001" customHeight="1" x14ac:dyDescent="0.2">
      <c r="B60" s="190">
        <v>223</v>
      </c>
      <c r="C60" s="188" t="s">
        <v>393</v>
      </c>
      <c r="D60" s="289" t="s">
        <v>394</v>
      </c>
      <c r="E60" s="355"/>
      <c r="F60" s="355"/>
      <c r="G60" s="353"/>
      <c r="H60" s="353"/>
      <c r="I60" s="189" t="str">
        <f t="shared" si="1"/>
        <v xml:space="preserve">  </v>
      </c>
    </row>
    <row r="61" spans="1:9" ht="25.5" customHeight="1" x14ac:dyDescent="0.2">
      <c r="A61" s="181"/>
      <c r="B61" s="182">
        <v>224</v>
      </c>
      <c r="C61" s="188" t="s">
        <v>395</v>
      </c>
      <c r="D61" s="289" t="s">
        <v>396</v>
      </c>
      <c r="E61" s="355"/>
      <c r="F61" s="355"/>
      <c r="G61" s="353"/>
      <c r="H61" s="353"/>
      <c r="I61" s="189" t="str">
        <f t="shared" si="1"/>
        <v xml:space="preserve">  </v>
      </c>
    </row>
    <row r="62" spans="1:9" ht="20.100000000000001" customHeight="1" x14ac:dyDescent="0.2">
      <c r="A62" s="181"/>
      <c r="B62" s="600">
        <v>23</v>
      </c>
      <c r="C62" s="186" t="s">
        <v>397</v>
      </c>
      <c r="D62" s="601" t="s">
        <v>398</v>
      </c>
      <c r="E62" s="559">
        <f>E64+E65+E66+E67+E68+E69+E70+E71</f>
        <v>0</v>
      </c>
      <c r="F62" s="608"/>
      <c r="G62" s="610"/>
      <c r="H62" s="559"/>
      <c r="I62" s="569" t="str">
        <f t="shared" si="1"/>
        <v xml:space="preserve">  </v>
      </c>
    </row>
    <row r="63" spans="1:9" ht="20.100000000000001" customHeight="1" x14ac:dyDescent="0.2">
      <c r="A63" s="181"/>
      <c r="B63" s="600"/>
      <c r="C63" s="187" t="s">
        <v>399</v>
      </c>
      <c r="D63" s="601"/>
      <c r="E63" s="560"/>
      <c r="F63" s="609"/>
      <c r="G63" s="611"/>
      <c r="H63" s="560"/>
      <c r="I63" s="570" t="str">
        <f t="shared" si="1"/>
        <v xml:space="preserve">  </v>
      </c>
    </row>
    <row r="64" spans="1:9" ht="25.5" customHeight="1" x14ac:dyDescent="0.2">
      <c r="B64" s="190">
        <v>230</v>
      </c>
      <c r="C64" s="188" t="s">
        <v>400</v>
      </c>
      <c r="D64" s="289" t="s">
        <v>401</v>
      </c>
      <c r="E64" s="355"/>
      <c r="F64" s="355"/>
      <c r="G64" s="353"/>
      <c r="H64" s="353"/>
      <c r="I64" s="189" t="str">
        <f t="shared" si="1"/>
        <v xml:space="preserve">  </v>
      </c>
    </row>
    <row r="65" spans="1:9" ht="25.5" customHeight="1" x14ac:dyDescent="0.2">
      <c r="B65" s="190">
        <v>231</v>
      </c>
      <c r="C65" s="188" t="s">
        <v>402</v>
      </c>
      <c r="D65" s="289" t="s">
        <v>403</v>
      </c>
      <c r="E65" s="355"/>
      <c r="F65" s="355"/>
      <c r="G65" s="353"/>
      <c r="H65" s="353"/>
      <c r="I65" s="189" t="str">
        <f t="shared" si="1"/>
        <v xml:space="preserve">  </v>
      </c>
    </row>
    <row r="66" spans="1:9" ht="20.100000000000001" customHeight="1" x14ac:dyDescent="0.2">
      <c r="B66" s="190" t="s">
        <v>404</v>
      </c>
      <c r="C66" s="188" t="s">
        <v>405</v>
      </c>
      <c r="D66" s="289" t="s">
        <v>406</v>
      </c>
      <c r="E66" s="355"/>
      <c r="F66" s="355"/>
      <c r="G66" s="353"/>
      <c r="H66" s="353"/>
      <c r="I66" s="189" t="str">
        <f t="shared" si="1"/>
        <v xml:space="preserve">  </v>
      </c>
    </row>
    <row r="67" spans="1:9" ht="25.5" customHeight="1" x14ac:dyDescent="0.2">
      <c r="B67" s="190" t="s">
        <v>407</v>
      </c>
      <c r="C67" s="188" t="s">
        <v>408</v>
      </c>
      <c r="D67" s="289" t="s">
        <v>409</v>
      </c>
      <c r="E67" s="355"/>
      <c r="F67" s="355"/>
      <c r="G67" s="353"/>
      <c r="H67" s="353"/>
      <c r="I67" s="189" t="str">
        <f t="shared" si="1"/>
        <v xml:space="preserve">  </v>
      </c>
    </row>
    <row r="68" spans="1:9" ht="25.5" customHeight="1" x14ac:dyDescent="0.2">
      <c r="B68" s="190">
        <v>235</v>
      </c>
      <c r="C68" s="188" t="s">
        <v>410</v>
      </c>
      <c r="D68" s="289" t="s">
        <v>411</v>
      </c>
      <c r="E68" s="355"/>
      <c r="F68" s="355"/>
      <c r="G68" s="353"/>
      <c r="H68" s="353"/>
      <c r="I68" s="189" t="str">
        <f t="shared" si="1"/>
        <v xml:space="preserve">  </v>
      </c>
    </row>
    <row r="69" spans="1:9" ht="25.5" customHeight="1" x14ac:dyDescent="0.2">
      <c r="B69" s="190" t="s">
        <v>412</v>
      </c>
      <c r="C69" s="188" t="s">
        <v>413</v>
      </c>
      <c r="D69" s="289" t="s">
        <v>414</v>
      </c>
      <c r="E69" s="355"/>
      <c r="F69" s="355"/>
      <c r="G69" s="353"/>
      <c r="H69" s="353"/>
      <c r="I69" s="189" t="str">
        <f t="shared" si="1"/>
        <v xml:space="preserve">  </v>
      </c>
    </row>
    <row r="70" spans="1:9" ht="25.5" customHeight="1" x14ac:dyDescent="0.2">
      <c r="B70" s="190">
        <v>237</v>
      </c>
      <c r="C70" s="188" t="s">
        <v>415</v>
      </c>
      <c r="D70" s="289" t="s">
        <v>416</v>
      </c>
      <c r="E70" s="355"/>
      <c r="F70" s="355"/>
      <c r="G70" s="353"/>
      <c r="H70" s="353"/>
      <c r="I70" s="189" t="str">
        <f t="shared" si="1"/>
        <v xml:space="preserve">  </v>
      </c>
    </row>
    <row r="71" spans="1:9" ht="20.100000000000001" customHeight="1" x14ac:dyDescent="0.2">
      <c r="B71" s="190" t="s">
        <v>417</v>
      </c>
      <c r="C71" s="188" t="s">
        <v>418</v>
      </c>
      <c r="D71" s="289" t="s">
        <v>419</v>
      </c>
      <c r="E71" s="355"/>
      <c r="F71" s="355"/>
      <c r="G71" s="353"/>
      <c r="H71" s="353"/>
      <c r="I71" s="189" t="str">
        <f t="shared" si="1"/>
        <v xml:space="preserve">  </v>
      </c>
    </row>
    <row r="72" spans="1:9" ht="20.100000000000001" customHeight="1" x14ac:dyDescent="0.2">
      <c r="B72" s="190">
        <v>24</v>
      </c>
      <c r="C72" s="188" t="s">
        <v>420</v>
      </c>
      <c r="D72" s="289" t="s">
        <v>421</v>
      </c>
      <c r="E72" s="355">
        <v>739</v>
      </c>
      <c r="F72" s="355">
        <v>850</v>
      </c>
      <c r="G72" s="353">
        <v>610</v>
      </c>
      <c r="H72" s="353">
        <v>4211</v>
      </c>
      <c r="I72" s="189">
        <f t="shared" si="1"/>
        <v>6.9032786885245905</v>
      </c>
    </row>
    <row r="73" spans="1:9" ht="25.5" customHeight="1" x14ac:dyDescent="0.2">
      <c r="B73" s="190" t="s">
        <v>422</v>
      </c>
      <c r="C73" s="188" t="s">
        <v>423</v>
      </c>
      <c r="D73" s="289" t="s">
        <v>424</v>
      </c>
      <c r="E73" s="355">
        <v>950</v>
      </c>
      <c r="F73" s="355">
        <v>400</v>
      </c>
      <c r="G73" s="353">
        <v>172</v>
      </c>
      <c r="H73" s="353">
        <v>184</v>
      </c>
      <c r="I73" s="189">
        <f t="shared" ref="I73:I136" si="7">IFERROR(H73/G73,"  ")</f>
        <v>1.069767441860465</v>
      </c>
    </row>
    <row r="74" spans="1:9" ht="25.5" customHeight="1" x14ac:dyDescent="0.2">
      <c r="B74" s="190"/>
      <c r="C74" s="179" t="s">
        <v>425</v>
      </c>
      <c r="D74" s="289" t="s">
        <v>426</v>
      </c>
      <c r="E74" s="353">
        <f>E8+E9+E40+E41</f>
        <v>938155</v>
      </c>
      <c r="F74" s="355">
        <f>F8+F9+F40+F41</f>
        <v>928574</v>
      </c>
      <c r="G74" s="519">
        <f>G8+G9+G40+G41</f>
        <v>901770</v>
      </c>
      <c r="H74" s="355">
        <v>918645</v>
      </c>
      <c r="I74" s="189">
        <f t="shared" si="7"/>
        <v>1.0187131973784889</v>
      </c>
    </row>
    <row r="75" spans="1:9" ht="20.100000000000001" customHeight="1" x14ac:dyDescent="0.2">
      <c r="B75" s="190">
        <v>88</v>
      </c>
      <c r="C75" s="179" t="s">
        <v>427</v>
      </c>
      <c r="D75" s="289" t="s">
        <v>428</v>
      </c>
      <c r="E75" s="355">
        <v>896371</v>
      </c>
      <c r="F75" s="355">
        <v>896371</v>
      </c>
      <c r="G75" s="353">
        <v>896371</v>
      </c>
      <c r="H75" s="353">
        <v>896371</v>
      </c>
      <c r="I75" s="189">
        <f t="shared" si="7"/>
        <v>1</v>
      </c>
    </row>
    <row r="76" spans="1:9" ht="20.100000000000001" customHeight="1" x14ac:dyDescent="0.2">
      <c r="A76" s="181"/>
      <c r="B76" s="191"/>
      <c r="C76" s="179" t="s">
        <v>66</v>
      </c>
      <c r="D76" s="290"/>
      <c r="E76" s="355"/>
      <c r="F76" s="355"/>
      <c r="G76" s="353"/>
      <c r="H76" s="353"/>
      <c r="I76" s="189" t="str">
        <f t="shared" si="7"/>
        <v xml:space="preserve">  </v>
      </c>
    </row>
    <row r="77" spans="1:9" ht="20.100000000000001" customHeight="1" x14ac:dyDescent="0.2">
      <c r="A77" s="181"/>
      <c r="B77" s="600"/>
      <c r="C77" s="184" t="s">
        <v>429</v>
      </c>
      <c r="D77" s="601" t="s">
        <v>132</v>
      </c>
      <c r="E77" s="559">
        <f>E79+E80+E81+E82+E83-E84+E85+E88-E89</f>
        <v>153591</v>
      </c>
      <c r="F77" s="573">
        <f t="shared" ref="F77:G77" si="8">F79+F80+F81+F82+F83+F84+F85+F88-F89</f>
        <v>164811</v>
      </c>
      <c r="G77" s="573">
        <f t="shared" si="8"/>
        <v>156776</v>
      </c>
      <c r="H77" s="573">
        <v>146625</v>
      </c>
      <c r="I77" s="571">
        <f t="shared" si="7"/>
        <v>0.93525156911772211</v>
      </c>
    </row>
    <row r="78" spans="1:9" ht="20.100000000000001" customHeight="1" x14ac:dyDescent="0.2">
      <c r="A78" s="181"/>
      <c r="B78" s="600"/>
      <c r="C78" s="185" t="s">
        <v>430</v>
      </c>
      <c r="D78" s="601"/>
      <c r="E78" s="560"/>
      <c r="F78" s="574"/>
      <c r="G78" s="574"/>
      <c r="H78" s="574"/>
      <c r="I78" s="572" t="str">
        <f t="shared" si="7"/>
        <v xml:space="preserve">  </v>
      </c>
    </row>
    <row r="79" spans="1:9" ht="20.100000000000001" customHeight="1" x14ac:dyDescent="0.2">
      <c r="A79" s="181"/>
      <c r="B79" s="182" t="s">
        <v>431</v>
      </c>
      <c r="C79" s="188" t="s">
        <v>432</v>
      </c>
      <c r="D79" s="289" t="s">
        <v>133</v>
      </c>
      <c r="E79" s="355">
        <v>61758</v>
      </c>
      <c r="F79" s="355">
        <v>61758</v>
      </c>
      <c r="G79" s="353">
        <v>61758</v>
      </c>
      <c r="H79" s="353">
        <v>61758</v>
      </c>
      <c r="I79" s="189">
        <f t="shared" si="7"/>
        <v>1</v>
      </c>
    </row>
    <row r="80" spans="1:9" ht="20.100000000000001" customHeight="1" x14ac:dyDescent="0.2">
      <c r="B80" s="190">
        <v>31</v>
      </c>
      <c r="C80" s="188" t="s">
        <v>433</v>
      </c>
      <c r="D80" s="289" t="s">
        <v>134</v>
      </c>
      <c r="E80" s="355"/>
      <c r="F80" s="355"/>
      <c r="G80" s="353"/>
      <c r="H80" s="353"/>
      <c r="I80" s="189" t="str">
        <f t="shared" si="7"/>
        <v xml:space="preserve">  </v>
      </c>
    </row>
    <row r="81" spans="1:9" ht="20.100000000000001" customHeight="1" x14ac:dyDescent="0.2">
      <c r="B81" s="190">
        <v>306</v>
      </c>
      <c r="C81" s="188" t="s">
        <v>434</v>
      </c>
      <c r="D81" s="289" t="s">
        <v>135</v>
      </c>
      <c r="E81" s="355"/>
      <c r="F81" s="355"/>
      <c r="G81" s="353"/>
      <c r="H81" s="353"/>
      <c r="I81" s="189" t="str">
        <f t="shared" si="7"/>
        <v xml:space="preserve">  </v>
      </c>
    </row>
    <row r="82" spans="1:9" ht="20.100000000000001" customHeight="1" x14ac:dyDescent="0.2">
      <c r="B82" s="190">
        <v>32</v>
      </c>
      <c r="C82" s="188" t="s">
        <v>435</v>
      </c>
      <c r="D82" s="289" t="s">
        <v>136</v>
      </c>
      <c r="E82" s="355"/>
      <c r="F82" s="355"/>
      <c r="G82" s="353"/>
      <c r="H82" s="353"/>
      <c r="I82" s="189" t="str">
        <f t="shared" si="7"/>
        <v xml:space="preserve">  </v>
      </c>
    </row>
    <row r="83" spans="1:9" ht="58.5" customHeight="1" x14ac:dyDescent="0.2">
      <c r="B83" s="190" t="s">
        <v>436</v>
      </c>
      <c r="C83" s="188" t="s">
        <v>437</v>
      </c>
      <c r="D83" s="289" t="s">
        <v>137</v>
      </c>
      <c r="E83" s="355">
        <v>123514</v>
      </c>
      <c r="F83" s="355">
        <v>123514</v>
      </c>
      <c r="G83" s="353">
        <v>123514</v>
      </c>
      <c r="H83" s="353">
        <v>123514</v>
      </c>
      <c r="I83" s="189">
        <f t="shared" si="7"/>
        <v>1</v>
      </c>
    </row>
    <row r="84" spans="1:9" ht="49.5" customHeight="1" x14ac:dyDescent="0.2">
      <c r="B84" s="190" t="s">
        <v>438</v>
      </c>
      <c r="C84" s="188" t="s">
        <v>439</v>
      </c>
      <c r="D84" s="289" t="s">
        <v>138</v>
      </c>
      <c r="E84" s="355"/>
      <c r="F84" s="355"/>
      <c r="G84" s="353"/>
      <c r="H84" s="353"/>
      <c r="I84" s="189" t="str">
        <f t="shared" si="7"/>
        <v xml:space="preserve">  </v>
      </c>
    </row>
    <row r="85" spans="1:9" ht="20.100000000000001" customHeight="1" x14ac:dyDescent="0.2">
      <c r="B85" s="190">
        <v>34</v>
      </c>
      <c r="C85" s="188" t="s">
        <v>440</v>
      </c>
      <c r="D85" s="289" t="s">
        <v>139</v>
      </c>
      <c r="E85" s="353">
        <f>E86+E87</f>
        <v>1051</v>
      </c>
      <c r="F85" s="355">
        <f>F86+F87</f>
        <v>4539</v>
      </c>
      <c r="G85" s="355">
        <v>3004</v>
      </c>
      <c r="H85" s="353"/>
      <c r="I85" s="189"/>
    </row>
    <row r="86" spans="1:9" ht="20.100000000000001" customHeight="1" x14ac:dyDescent="0.2">
      <c r="B86" s="190">
        <v>340</v>
      </c>
      <c r="C86" s="188" t="s">
        <v>149</v>
      </c>
      <c r="D86" s="289" t="s">
        <v>140</v>
      </c>
      <c r="E86" s="355"/>
      <c r="F86" s="355">
        <v>300</v>
      </c>
      <c r="G86" s="353">
        <v>233</v>
      </c>
      <c r="H86" s="353"/>
      <c r="I86" s="189"/>
    </row>
    <row r="87" spans="1:9" ht="20.100000000000001" customHeight="1" x14ac:dyDescent="0.2">
      <c r="B87" s="190">
        <v>341</v>
      </c>
      <c r="C87" s="188" t="s">
        <v>441</v>
      </c>
      <c r="D87" s="289" t="s">
        <v>141</v>
      </c>
      <c r="E87" s="353">
        <v>1051</v>
      </c>
      <c r="F87" s="355">
        <v>4239</v>
      </c>
      <c r="G87" s="353">
        <v>2771</v>
      </c>
      <c r="H87" s="353"/>
      <c r="I87" s="189"/>
    </row>
    <row r="88" spans="1:9" ht="20.100000000000001" customHeight="1" x14ac:dyDescent="0.2">
      <c r="B88" s="190"/>
      <c r="C88" s="188" t="s">
        <v>442</v>
      </c>
      <c r="D88" s="289" t="s">
        <v>142</v>
      </c>
      <c r="E88" s="355"/>
      <c r="F88" s="355"/>
      <c r="G88" s="353"/>
      <c r="H88" s="353"/>
      <c r="I88" s="189" t="str">
        <f t="shared" si="7"/>
        <v xml:space="preserve">  </v>
      </c>
    </row>
    <row r="89" spans="1:9" ht="20.100000000000001" customHeight="1" x14ac:dyDescent="0.2">
      <c r="B89" s="190">
        <v>35</v>
      </c>
      <c r="C89" s="188" t="s">
        <v>443</v>
      </c>
      <c r="D89" s="289" t="s">
        <v>143</v>
      </c>
      <c r="E89" s="353">
        <f>E90+E91</f>
        <v>32732</v>
      </c>
      <c r="F89" s="355">
        <f>F90+F91</f>
        <v>25000</v>
      </c>
      <c r="G89" s="355">
        <f>G90+G91</f>
        <v>31500</v>
      </c>
      <c r="H89" s="353">
        <v>38647</v>
      </c>
      <c r="I89" s="189">
        <f t="shared" si="7"/>
        <v>1.2268888888888889</v>
      </c>
    </row>
    <row r="90" spans="1:9" ht="20.100000000000001" customHeight="1" x14ac:dyDescent="0.2">
      <c r="B90" s="190">
        <v>350</v>
      </c>
      <c r="C90" s="188" t="s">
        <v>444</v>
      </c>
      <c r="D90" s="289" t="s">
        <v>144</v>
      </c>
      <c r="E90" s="355">
        <v>32732</v>
      </c>
      <c r="F90" s="355">
        <v>25000</v>
      </c>
      <c r="G90" s="353">
        <v>31500</v>
      </c>
      <c r="H90" s="353">
        <v>31514</v>
      </c>
      <c r="I90" s="189">
        <f t="shared" si="7"/>
        <v>1.0004444444444445</v>
      </c>
    </row>
    <row r="91" spans="1:9" ht="20.100000000000001" customHeight="1" x14ac:dyDescent="0.2">
      <c r="A91" s="181"/>
      <c r="B91" s="182">
        <v>351</v>
      </c>
      <c r="C91" s="188" t="s">
        <v>155</v>
      </c>
      <c r="D91" s="289" t="s">
        <v>145</v>
      </c>
      <c r="E91" s="355"/>
      <c r="F91" s="355"/>
      <c r="G91" s="353"/>
      <c r="H91" s="353">
        <v>7133</v>
      </c>
      <c r="I91" s="189" t="str">
        <f t="shared" si="7"/>
        <v xml:space="preserve">  </v>
      </c>
    </row>
    <row r="92" spans="1:9" ht="22.5" customHeight="1" x14ac:dyDescent="0.2">
      <c r="A92" s="181"/>
      <c r="B92" s="600"/>
      <c r="C92" s="184" t="s">
        <v>445</v>
      </c>
      <c r="D92" s="601" t="s">
        <v>146</v>
      </c>
      <c r="E92" s="559">
        <f>E94+E99+E108</f>
        <v>236884</v>
      </c>
      <c r="F92" s="598">
        <f>F94+F99+F108</f>
        <v>272381</v>
      </c>
      <c r="G92" s="598">
        <f t="shared" ref="G92" si="9">G94+G99+G108</f>
        <v>263051</v>
      </c>
      <c r="H92" s="573">
        <v>239790</v>
      </c>
      <c r="I92" s="571">
        <f t="shared" si="7"/>
        <v>0.9115722806604043</v>
      </c>
    </row>
    <row r="93" spans="1:9" ht="13.5" customHeight="1" x14ac:dyDescent="0.2">
      <c r="A93" s="181"/>
      <c r="B93" s="600"/>
      <c r="C93" s="185" t="s">
        <v>446</v>
      </c>
      <c r="D93" s="601"/>
      <c r="E93" s="560"/>
      <c r="F93" s="599"/>
      <c r="G93" s="599"/>
      <c r="H93" s="574"/>
      <c r="I93" s="572" t="str">
        <f t="shared" si="7"/>
        <v xml:space="preserve">  </v>
      </c>
    </row>
    <row r="94" spans="1:9" ht="20.100000000000001" customHeight="1" x14ac:dyDescent="0.2">
      <c r="A94" s="181"/>
      <c r="B94" s="600">
        <v>40</v>
      </c>
      <c r="C94" s="186" t="s">
        <v>447</v>
      </c>
      <c r="D94" s="601" t="s">
        <v>147</v>
      </c>
      <c r="E94" s="559">
        <f>E96+E97+E98</f>
        <v>75246</v>
      </c>
      <c r="F94" s="604">
        <f>F96+F97+F98</f>
        <v>104739</v>
      </c>
      <c r="G94" s="604">
        <f>G96+G97+G98</f>
        <v>100939</v>
      </c>
      <c r="H94" s="573">
        <v>77882</v>
      </c>
      <c r="I94" s="571">
        <f t="shared" si="7"/>
        <v>0.77157491158026137</v>
      </c>
    </row>
    <row r="95" spans="1:9" ht="14.25" customHeight="1" x14ac:dyDescent="0.2">
      <c r="A95" s="181"/>
      <c r="B95" s="600"/>
      <c r="C95" s="187" t="s">
        <v>448</v>
      </c>
      <c r="D95" s="601"/>
      <c r="E95" s="560"/>
      <c r="F95" s="605"/>
      <c r="G95" s="605"/>
      <c r="H95" s="574"/>
      <c r="I95" s="572" t="str">
        <f t="shared" si="7"/>
        <v xml:space="preserve">  </v>
      </c>
    </row>
    <row r="96" spans="1:9" ht="25.5" customHeight="1" x14ac:dyDescent="0.2">
      <c r="A96" s="181"/>
      <c r="B96" s="182">
        <v>404</v>
      </c>
      <c r="C96" s="188" t="s">
        <v>449</v>
      </c>
      <c r="D96" s="289" t="s">
        <v>148</v>
      </c>
      <c r="E96" s="355">
        <v>48807</v>
      </c>
      <c r="F96" s="355">
        <v>78300</v>
      </c>
      <c r="G96" s="353">
        <v>74500</v>
      </c>
      <c r="H96" s="353">
        <v>51443</v>
      </c>
      <c r="I96" s="189">
        <f t="shared" si="7"/>
        <v>0.69051006711409391</v>
      </c>
    </row>
    <row r="97" spans="1:9" ht="20.100000000000001" customHeight="1" x14ac:dyDescent="0.2">
      <c r="A97" s="181"/>
      <c r="B97" s="182">
        <v>400</v>
      </c>
      <c r="C97" s="188" t="s">
        <v>450</v>
      </c>
      <c r="D97" s="289" t="s">
        <v>150</v>
      </c>
      <c r="E97" s="355"/>
      <c r="F97" s="355"/>
      <c r="G97" s="353"/>
      <c r="H97" s="353"/>
      <c r="I97" s="189" t="str">
        <f t="shared" si="7"/>
        <v xml:space="preserve">  </v>
      </c>
    </row>
    <row r="98" spans="1:9" ht="20.100000000000001" customHeight="1" x14ac:dyDescent="0.2">
      <c r="A98" s="181"/>
      <c r="B98" s="182" t="s">
        <v>451</v>
      </c>
      <c r="C98" s="188" t="s">
        <v>452</v>
      </c>
      <c r="D98" s="289" t="s">
        <v>151</v>
      </c>
      <c r="E98" s="355">
        <v>26439</v>
      </c>
      <c r="F98" s="355">
        <v>26439</v>
      </c>
      <c r="G98" s="353">
        <v>26439</v>
      </c>
      <c r="H98" s="353">
        <v>26439</v>
      </c>
      <c r="I98" s="189">
        <f t="shared" si="7"/>
        <v>1</v>
      </c>
    </row>
    <row r="99" spans="1:9" ht="20.100000000000001" customHeight="1" x14ac:dyDescent="0.2">
      <c r="A99" s="181"/>
      <c r="B99" s="600">
        <v>41</v>
      </c>
      <c r="C99" s="186" t="s">
        <v>453</v>
      </c>
      <c r="D99" s="601" t="s">
        <v>152</v>
      </c>
      <c r="E99" s="559">
        <f>E101+E102+E103+E104+E105+E106+E107</f>
        <v>157633</v>
      </c>
      <c r="F99" s="598">
        <f>F101+F102+F103+F104+F105+F106+F107</f>
        <v>163637</v>
      </c>
      <c r="G99" s="598">
        <f t="shared" ref="G99" si="10">G101+G102+G103+G104+G105+G106+G107</f>
        <v>158107</v>
      </c>
      <c r="H99" s="573">
        <v>157903</v>
      </c>
      <c r="I99" s="571">
        <f t="shared" si="7"/>
        <v>0.99870973454685752</v>
      </c>
    </row>
    <row r="100" spans="1:9" ht="12" customHeight="1" x14ac:dyDescent="0.2">
      <c r="A100" s="181"/>
      <c r="B100" s="600"/>
      <c r="C100" s="187" t="s">
        <v>454</v>
      </c>
      <c r="D100" s="601"/>
      <c r="E100" s="560"/>
      <c r="F100" s="599"/>
      <c r="G100" s="599"/>
      <c r="H100" s="574"/>
      <c r="I100" s="572" t="str">
        <f t="shared" si="7"/>
        <v xml:space="preserve">  </v>
      </c>
    </row>
    <row r="101" spans="1:9" ht="20.100000000000001" customHeight="1" x14ac:dyDescent="0.2">
      <c r="B101" s="190">
        <v>410</v>
      </c>
      <c r="C101" s="188" t="s">
        <v>455</v>
      </c>
      <c r="D101" s="289" t="s">
        <v>153</v>
      </c>
      <c r="E101" s="355"/>
      <c r="F101" s="355"/>
      <c r="G101" s="353"/>
      <c r="H101" s="353"/>
      <c r="I101" s="189" t="str">
        <f t="shared" si="7"/>
        <v xml:space="preserve">  </v>
      </c>
    </row>
    <row r="102" spans="1:9" ht="36.75" customHeight="1" x14ac:dyDescent="0.2">
      <c r="B102" s="190" t="s">
        <v>456</v>
      </c>
      <c r="C102" s="188" t="s">
        <v>457</v>
      </c>
      <c r="D102" s="289" t="s">
        <v>154</v>
      </c>
      <c r="E102" s="355"/>
      <c r="F102" s="355"/>
      <c r="G102" s="353"/>
      <c r="H102" s="353"/>
      <c r="I102" s="189" t="str">
        <f t="shared" si="7"/>
        <v xml:space="preserve">  </v>
      </c>
    </row>
    <row r="103" spans="1:9" ht="39" customHeight="1" x14ac:dyDescent="0.2">
      <c r="B103" s="190" t="s">
        <v>456</v>
      </c>
      <c r="C103" s="188" t="s">
        <v>458</v>
      </c>
      <c r="D103" s="289" t="s">
        <v>156</v>
      </c>
      <c r="E103" s="355"/>
      <c r="F103" s="355"/>
      <c r="G103" s="353"/>
      <c r="H103" s="353"/>
      <c r="I103" s="189" t="str">
        <f t="shared" si="7"/>
        <v xml:space="preserve">  </v>
      </c>
    </row>
    <row r="104" spans="1:9" ht="25.5" customHeight="1" x14ac:dyDescent="0.2">
      <c r="B104" s="190" t="s">
        <v>459</v>
      </c>
      <c r="C104" s="188" t="s">
        <v>460</v>
      </c>
      <c r="D104" s="289" t="s">
        <v>157</v>
      </c>
      <c r="E104" s="355">
        <v>55851</v>
      </c>
      <c r="F104" s="355">
        <v>61578</v>
      </c>
      <c r="G104" s="353">
        <f>48764+7298</f>
        <v>56062</v>
      </c>
      <c r="H104" s="353">
        <v>55858</v>
      </c>
      <c r="I104" s="189">
        <f t="shared" si="7"/>
        <v>0.99636117156005855</v>
      </c>
    </row>
    <row r="105" spans="1:9" ht="25.5" customHeight="1" x14ac:dyDescent="0.2">
      <c r="B105" s="190" t="s">
        <v>461</v>
      </c>
      <c r="C105" s="188" t="s">
        <v>462</v>
      </c>
      <c r="D105" s="289" t="s">
        <v>158</v>
      </c>
      <c r="E105" s="355">
        <v>88659</v>
      </c>
      <c r="F105" s="355">
        <v>88659</v>
      </c>
      <c r="G105" s="353">
        <v>88659</v>
      </c>
      <c r="H105" s="353">
        <v>88659</v>
      </c>
      <c r="I105" s="189">
        <f t="shared" si="7"/>
        <v>1</v>
      </c>
    </row>
    <row r="106" spans="1:9" ht="20.100000000000001" customHeight="1" x14ac:dyDescent="0.2">
      <c r="B106" s="190">
        <v>413</v>
      </c>
      <c r="C106" s="188" t="s">
        <v>463</v>
      </c>
      <c r="D106" s="289" t="s">
        <v>159</v>
      </c>
      <c r="E106" s="355"/>
      <c r="F106" s="355"/>
      <c r="G106" s="353"/>
      <c r="H106" s="353"/>
      <c r="I106" s="189" t="str">
        <f t="shared" si="7"/>
        <v xml:space="preserve">  </v>
      </c>
    </row>
    <row r="107" spans="1:9" ht="20.100000000000001" customHeight="1" x14ac:dyDescent="0.2">
      <c r="B107" s="190">
        <v>419</v>
      </c>
      <c r="C107" s="188" t="s">
        <v>464</v>
      </c>
      <c r="D107" s="289" t="s">
        <v>160</v>
      </c>
      <c r="E107" s="355">
        <v>13123</v>
      </c>
      <c r="F107" s="355">
        <v>13400</v>
      </c>
      <c r="G107" s="353">
        <v>13386</v>
      </c>
      <c r="H107" s="353">
        <v>13386</v>
      </c>
      <c r="I107" s="189">
        <f t="shared" si="7"/>
        <v>1</v>
      </c>
    </row>
    <row r="108" spans="1:9" ht="24" customHeight="1" x14ac:dyDescent="0.2">
      <c r="B108" s="190" t="s">
        <v>465</v>
      </c>
      <c r="C108" s="188" t="s">
        <v>466</v>
      </c>
      <c r="D108" s="289" t="s">
        <v>161</v>
      </c>
      <c r="E108" s="355">
        <v>4005</v>
      </c>
      <c r="F108" s="355">
        <v>4005</v>
      </c>
      <c r="G108" s="353">
        <f>93028-11958-77065</f>
        <v>4005</v>
      </c>
      <c r="H108" s="353">
        <v>4005</v>
      </c>
      <c r="I108" s="189">
        <f t="shared" si="7"/>
        <v>1</v>
      </c>
    </row>
    <row r="109" spans="1:9" ht="20.100000000000001" customHeight="1" x14ac:dyDescent="0.2">
      <c r="B109" s="190">
        <v>498</v>
      </c>
      <c r="C109" s="179" t="s">
        <v>467</v>
      </c>
      <c r="D109" s="289" t="s">
        <v>162</v>
      </c>
      <c r="E109" s="355">
        <v>11958</v>
      </c>
      <c r="F109" s="355">
        <v>11958</v>
      </c>
      <c r="G109" s="353">
        <v>11958</v>
      </c>
      <c r="H109" s="353">
        <v>11958</v>
      </c>
      <c r="I109" s="189">
        <f t="shared" si="7"/>
        <v>1</v>
      </c>
    </row>
    <row r="110" spans="1:9" ht="24" customHeight="1" x14ac:dyDescent="0.2">
      <c r="A110" s="181"/>
      <c r="B110" s="182" t="s">
        <v>468</v>
      </c>
      <c r="C110" s="179" t="s">
        <v>469</v>
      </c>
      <c r="D110" s="289" t="s">
        <v>163</v>
      </c>
      <c r="E110" s="355">
        <v>77065</v>
      </c>
      <c r="F110" s="355">
        <v>77065</v>
      </c>
      <c r="G110" s="353">
        <v>77065</v>
      </c>
      <c r="H110" s="353">
        <v>77065</v>
      </c>
      <c r="I110" s="189">
        <f t="shared" si="7"/>
        <v>1</v>
      </c>
    </row>
    <row r="111" spans="1:9" ht="23.25" customHeight="1" x14ac:dyDescent="0.2">
      <c r="A111" s="181"/>
      <c r="B111" s="600"/>
      <c r="C111" s="184" t="s">
        <v>470</v>
      </c>
      <c r="D111" s="601" t="s">
        <v>164</v>
      </c>
      <c r="E111" s="559">
        <f>E113+E114+E123+E124+E132+E137+E138</f>
        <v>458657</v>
      </c>
      <c r="F111" s="598">
        <f>F113+F114+F123+F124+F132+F137+F138</f>
        <v>402359</v>
      </c>
      <c r="G111" s="598">
        <f t="shared" ref="G111" si="11">G113+G114+G123+G124+G132+G137+G138</f>
        <v>392920</v>
      </c>
      <c r="H111" s="573">
        <v>443207</v>
      </c>
      <c r="I111" s="571">
        <f t="shared" si="7"/>
        <v>1.1279827954799959</v>
      </c>
    </row>
    <row r="112" spans="1:9" ht="13.5" customHeight="1" x14ac:dyDescent="0.2">
      <c r="A112" s="181"/>
      <c r="B112" s="600"/>
      <c r="C112" s="185" t="s">
        <v>471</v>
      </c>
      <c r="D112" s="601"/>
      <c r="E112" s="560"/>
      <c r="F112" s="599"/>
      <c r="G112" s="599"/>
      <c r="H112" s="574"/>
      <c r="I112" s="572" t="str">
        <f t="shared" si="7"/>
        <v xml:space="preserve">  </v>
      </c>
    </row>
    <row r="113" spans="1:9" ht="20.100000000000001" customHeight="1" x14ac:dyDescent="0.2">
      <c r="A113" s="181"/>
      <c r="B113" s="182">
        <v>467</v>
      </c>
      <c r="C113" s="188" t="s">
        <v>472</v>
      </c>
      <c r="D113" s="289" t="s">
        <v>165</v>
      </c>
      <c r="E113" s="355"/>
      <c r="F113" s="355"/>
      <c r="G113" s="353"/>
      <c r="H113" s="353"/>
      <c r="I113" s="189" t="str">
        <f t="shared" si="7"/>
        <v xml:space="preserve">  </v>
      </c>
    </row>
    <row r="114" spans="1:9" ht="20.100000000000001" customHeight="1" x14ac:dyDescent="0.2">
      <c r="A114" s="181"/>
      <c r="B114" s="600" t="s">
        <v>473</v>
      </c>
      <c r="C114" s="186" t="s">
        <v>474</v>
      </c>
      <c r="D114" s="601" t="s">
        <v>166</v>
      </c>
      <c r="E114" s="559">
        <f>E116+E117+E118+E119+E120+E121+E122</f>
        <v>203087</v>
      </c>
      <c r="F114" s="598">
        <f>F116+F117+F118+F119+F120+F121+F122</f>
        <v>160100</v>
      </c>
      <c r="G114" s="598">
        <f t="shared" ref="G114" si="12">G116+G117+G118+G119+G120+G121+G122</f>
        <v>172185</v>
      </c>
      <c r="H114" s="573">
        <v>162186</v>
      </c>
      <c r="I114" s="571">
        <f t="shared" si="7"/>
        <v>0.94192873943723321</v>
      </c>
    </row>
    <row r="115" spans="1:9" ht="15" customHeight="1" x14ac:dyDescent="0.2">
      <c r="A115" s="181"/>
      <c r="B115" s="600"/>
      <c r="C115" s="187" t="s">
        <v>475</v>
      </c>
      <c r="D115" s="601"/>
      <c r="E115" s="560"/>
      <c r="F115" s="599"/>
      <c r="G115" s="599"/>
      <c r="H115" s="574"/>
      <c r="I115" s="572" t="str">
        <f t="shared" si="7"/>
        <v xml:space="preserve">  </v>
      </c>
    </row>
    <row r="116" spans="1:9" ht="25.5" customHeight="1" x14ac:dyDescent="0.2">
      <c r="A116" s="181"/>
      <c r="B116" s="182" t="s">
        <v>476</v>
      </c>
      <c r="C116" s="188" t="s">
        <v>477</v>
      </c>
      <c r="D116" s="289" t="s">
        <v>167</v>
      </c>
      <c r="E116" s="355"/>
      <c r="F116" s="355"/>
      <c r="G116" s="353"/>
      <c r="H116" s="353"/>
      <c r="I116" s="189" t="str">
        <f t="shared" si="7"/>
        <v xml:space="preserve">  </v>
      </c>
    </row>
    <row r="117" spans="1:9" ht="25.5" customHeight="1" x14ac:dyDescent="0.2">
      <c r="B117" s="190" t="s">
        <v>476</v>
      </c>
      <c r="C117" s="188" t="s">
        <v>478</v>
      </c>
      <c r="D117" s="289" t="s">
        <v>168</v>
      </c>
      <c r="E117" s="355"/>
      <c r="F117" s="355"/>
      <c r="G117" s="353"/>
      <c r="H117" s="353"/>
      <c r="I117" s="189" t="str">
        <f t="shared" si="7"/>
        <v xml:space="preserve">  </v>
      </c>
    </row>
    <row r="118" spans="1:9" ht="25.5" customHeight="1" x14ac:dyDescent="0.2">
      <c r="B118" s="190" t="s">
        <v>479</v>
      </c>
      <c r="C118" s="188" t="s">
        <v>480</v>
      </c>
      <c r="D118" s="289" t="s">
        <v>169</v>
      </c>
      <c r="E118" s="355">
        <v>14293</v>
      </c>
      <c r="F118" s="355"/>
      <c r="G118" s="353"/>
      <c r="H118" s="353"/>
      <c r="I118" s="189" t="str">
        <f t="shared" si="7"/>
        <v xml:space="preserve">  </v>
      </c>
    </row>
    <row r="119" spans="1:9" ht="24.75" customHeight="1" x14ac:dyDescent="0.2">
      <c r="B119" s="190" t="s">
        <v>481</v>
      </c>
      <c r="C119" s="188" t="s">
        <v>482</v>
      </c>
      <c r="D119" s="289" t="s">
        <v>170</v>
      </c>
      <c r="E119" s="355">
        <v>66309</v>
      </c>
      <c r="F119" s="355">
        <v>45100</v>
      </c>
      <c r="G119" s="353">
        <v>49700</v>
      </c>
      <c r="H119" s="353">
        <v>39701</v>
      </c>
      <c r="I119" s="189">
        <f t="shared" si="7"/>
        <v>0.79881287726358152</v>
      </c>
    </row>
    <row r="120" spans="1:9" ht="24.75" customHeight="1" x14ac:dyDescent="0.2">
      <c r="B120" s="190" t="s">
        <v>483</v>
      </c>
      <c r="C120" s="188" t="s">
        <v>484</v>
      </c>
      <c r="D120" s="289" t="s">
        <v>171</v>
      </c>
      <c r="E120" s="355">
        <v>122485</v>
      </c>
      <c r="F120" s="355">
        <v>115000</v>
      </c>
      <c r="G120" s="353">
        <v>122485</v>
      </c>
      <c r="H120" s="353">
        <v>122485</v>
      </c>
      <c r="I120" s="189">
        <f t="shared" si="7"/>
        <v>1</v>
      </c>
    </row>
    <row r="121" spans="1:9" ht="20.100000000000001" customHeight="1" x14ac:dyDescent="0.2">
      <c r="B121" s="190">
        <v>426</v>
      </c>
      <c r="C121" s="188" t="s">
        <v>485</v>
      </c>
      <c r="D121" s="289" t="s">
        <v>172</v>
      </c>
      <c r="E121" s="355"/>
      <c r="F121" s="355"/>
      <c r="G121" s="353"/>
      <c r="H121" s="353"/>
      <c r="I121" s="189" t="str">
        <f t="shared" si="7"/>
        <v xml:space="preserve">  </v>
      </c>
    </row>
    <row r="122" spans="1:9" ht="20.100000000000001" customHeight="1" x14ac:dyDescent="0.2">
      <c r="B122" s="190">
        <v>428</v>
      </c>
      <c r="C122" s="188" t="s">
        <v>486</v>
      </c>
      <c r="D122" s="289" t="s">
        <v>173</v>
      </c>
      <c r="E122" s="355"/>
      <c r="F122" s="355"/>
      <c r="G122" s="353"/>
      <c r="H122" s="353"/>
      <c r="I122" s="189" t="str">
        <f t="shared" si="7"/>
        <v xml:space="preserve">  </v>
      </c>
    </row>
    <row r="123" spans="1:9" ht="20.100000000000001" customHeight="1" x14ac:dyDescent="0.2">
      <c r="B123" s="190">
        <v>430</v>
      </c>
      <c r="C123" s="188" t="s">
        <v>487</v>
      </c>
      <c r="D123" s="289" t="s">
        <v>174</v>
      </c>
      <c r="E123" s="355">
        <v>14533</v>
      </c>
      <c r="F123" s="355">
        <v>14200</v>
      </c>
      <c r="G123" s="353">
        <v>12015</v>
      </c>
      <c r="H123" s="353">
        <v>12034</v>
      </c>
      <c r="I123" s="189">
        <f t="shared" si="7"/>
        <v>1.0015813566375364</v>
      </c>
    </row>
    <row r="124" spans="1:9" ht="20.100000000000001" customHeight="1" x14ac:dyDescent="0.2">
      <c r="A124" s="181"/>
      <c r="B124" s="600" t="s">
        <v>488</v>
      </c>
      <c r="C124" s="186" t="s">
        <v>489</v>
      </c>
      <c r="D124" s="601" t="s">
        <v>175</v>
      </c>
      <c r="E124" s="559">
        <f>E126+E127+E128+E129+E130+E131</f>
        <v>78297</v>
      </c>
      <c r="F124" s="559">
        <f t="shared" ref="F124:G124" si="13">F126+F127+F128+F129+F130+F131</f>
        <v>97559</v>
      </c>
      <c r="G124" s="559">
        <f t="shared" si="13"/>
        <v>84959</v>
      </c>
      <c r="H124" s="573">
        <v>91595</v>
      </c>
      <c r="I124" s="571">
        <f t="shared" si="7"/>
        <v>1.0781082639861581</v>
      </c>
    </row>
    <row r="125" spans="1:9" ht="12.75" customHeight="1" x14ac:dyDescent="0.2">
      <c r="A125" s="181"/>
      <c r="B125" s="600"/>
      <c r="C125" s="187" t="s">
        <v>490</v>
      </c>
      <c r="D125" s="601"/>
      <c r="E125" s="560"/>
      <c r="F125" s="560"/>
      <c r="G125" s="560"/>
      <c r="H125" s="574"/>
      <c r="I125" s="572" t="str">
        <f t="shared" si="7"/>
        <v xml:space="preserve">  </v>
      </c>
    </row>
    <row r="126" spans="1:9" ht="24.75" customHeight="1" x14ac:dyDescent="0.2">
      <c r="B126" s="190" t="s">
        <v>491</v>
      </c>
      <c r="C126" s="188" t="s">
        <v>492</v>
      </c>
      <c r="D126" s="289" t="s">
        <v>176</v>
      </c>
      <c r="E126" s="355"/>
      <c r="F126" s="355"/>
      <c r="G126" s="353"/>
      <c r="H126" s="353"/>
      <c r="I126" s="189" t="str">
        <f t="shared" si="7"/>
        <v xml:space="preserve">  </v>
      </c>
    </row>
    <row r="127" spans="1:9" ht="24.75" customHeight="1" x14ac:dyDescent="0.2">
      <c r="B127" s="190" t="s">
        <v>493</v>
      </c>
      <c r="C127" s="188" t="s">
        <v>494</v>
      </c>
      <c r="D127" s="289" t="s">
        <v>177</v>
      </c>
      <c r="E127" s="355"/>
      <c r="F127" s="355"/>
      <c r="G127" s="353"/>
      <c r="H127" s="353"/>
      <c r="I127" s="189" t="str">
        <f t="shared" si="7"/>
        <v xml:space="preserve">  </v>
      </c>
    </row>
    <row r="128" spans="1:9" ht="20.100000000000001" customHeight="1" x14ac:dyDescent="0.2">
      <c r="B128" s="190">
        <v>435</v>
      </c>
      <c r="C128" s="188" t="s">
        <v>495</v>
      </c>
      <c r="D128" s="289" t="s">
        <v>178</v>
      </c>
      <c r="E128" s="355">
        <v>66038</v>
      </c>
      <c r="F128" s="355">
        <v>85300</v>
      </c>
      <c r="G128" s="353">
        <v>72700</v>
      </c>
      <c r="H128" s="353">
        <v>79336</v>
      </c>
      <c r="I128" s="189">
        <f t="shared" si="7"/>
        <v>1.0912792297111418</v>
      </c>
    </row>
    <row r="129" spans="1:11" ht="20.100000000000001" customHeight="1" x14ac:dyDescent="0.2">
      <c r="B129" s="190">
        <v>436</v>
      </c>
      <c r="C129" s="188" t="s">
        <v>496</v>
      </c>
      <c r="D129" s="289" t="s">
        <v>179</v>
      </c>
      <c r="E129" s="355"/>
      <c r="F129" s="355"/>
      <c r="G129" s="353"/>
      <c r="H129" s="353"/>
      <c r="I129" s="189" t="str">
        <f t="shared" si="7"/>
        <v xml:space="preserve">  </v>
      </c>
    </row>
    <row r="130" spans="1:11" ht="20.100000000000001" customHeight="1" x14ac:dyDescent="0.2">
      <c r="B130" s="190" t="s">
        <v>497</v>
      </c>
      <c r="C130" s="188" t="s">
        <v>498</v>
      </c>
      <c r="D130" s="289" t="s">
        <v>180</v>
      </c>
      <c r="E130" s="355"/>
      <c r="F130" s="355"/>
      <c r="G130" s="353"/>
      <c r="H130" s="353"/>
      <c r="I130" s="189" t="str">
        <f t="shared" si="7"/>
        <v xml:space="preserve">  </v>
      </c>
    </row>
    <row r="131" spans="1:11" ht="20.100000000000001" customHeight="1" x14ac:dyDescent="0.2">
      <c r="B131" s="190" t="s">
        <v>497</v>
      </c>
      <c r="C131" s="188" t="s">
        <v>499</v>
      </c>
      <c r="D131" s="289" t="s">
        <v>181</v>
      </c>
      <c r="E131" s="355">
        <v>12259</v>
      </c>
      <c r="F131" s="355">
        <v>12259</v>
      </c>
      <c r="G131" s="353">
        <v>12259</v>
      </c>
      <c r="H131" s="353">
        <v>12259</v>
      </c>
      <c r="I131" s="189">
        <f t="shared" si="7"/>
        <v>1</v>
      </c>
    </row>
    <row r="132" spans="1:11" ht="20.100000000000001" customHeight="1" x14ac:dyDescent="0.2">
      <c r="A132" s="181"/>
      <c r="B132" s="600" t="s">
        <v>500</v>
      </c>
      <c r="C132" s="186" t="s">
        <v>501</v>
      </c>
      <c r="D132" s="601" t="s">
        <v>182</v>
      </c>
      <c r="E132" s="559">
        <f>E134+E135+E136</f>
        <v>162740</v>
      </c>
      <c r="F132" s="559">
        <f t="shared" ref="F132" si="14">F134+F135+F136</f>
        <v>130500</v>
      </c>
      <c r="G132" s="559">
        <f>SUM(G134:G136)</f>
        <v>123761</v>
      </c>
      <c r="H132" s="559">
        <v>176392</v>
      </c>
      <c r="I132" s="569">
        <f t="shared" si="7"/>
        <v>1.4252632089268833</v>
      </c>
    </row>
    <row r="133" spans="1:11" ht="15.75" customHeight="1" x14ac:dyDescent="0.2">
      <c r="A133" s="181"/>
      <c r="B133" s="600"/>
      <c r="C133" s="187" t="s">
        <v>502</v>
      </c>
      <c r="D133" s="601"/>
      <c r="E133" s="560"/>
      <c r="F133" s="560"/>
      <c r="G133" s="560"/>
      <c r="H133" s="560"/>
      <c r="I133" s="570" t="str">
        <f t="shared" si="7"/>
        <v xml:space="preserve">  </v>
      </c>
    </row>
    <row r="134" spans="1:11" ht="20.100000000000001" customHeight="1" x14ac:dyDescent="0.2">
      <c r="B134" s="190" t="s">
        <v>503</v>
      </c>
      <c r="C134" s="188" t="s">
        <v>504</v>
      </c>
      <c r="D134" s="289" t="s">
        <v>183</v>
      </c>
      <c r="E134" s="355">
        <v>117302</v>
      </c>
      <c r="F134" s="355">
        <v>83000</v>
      </c>
      <c r="G134" s="353">
        <f>447+722+78017</f>
        <v>79186</v>
      </c>
      <c r="H134" s="353">
        <v>133795</v>
      </c>
      <c r="I134" s="189">
        <f t="shared" si="7"/>
        <v>1.6896294799585785</v>
      </c>
    </row>
    <row r="135" spans="1:11" ht="24.75" customHeight="1" x14ac:dyDescent="0.2">
      <c r="B135" s="190" t="s">
        <v>505</v>
      </c>
      <c r="C135" s="188" t="s">
        <v>506</v>
      </c>
      <c r="D135" s="289" t="s">
        <v>184</v>
      </c>
      <c r="E135" s="355">
        <v>44812</v>
      </c>
      <c r="F135" s="355">
        <v>47000</v>
      </c>
      <c r="G135" s="353">
        <f>1807+42768</f>
        <v>44575</v>
      </c>
      <c r="H135" s="353">
        <v>43170</v>
      </c>
      <c r="I135" s="189">
        <f t="shared" si="7"/>
        <v>0.96848008973639932</v>
      </c>
    </row>
    <row r="136" spans="1:11" ht="20.100000000000001" customHeight="1" x14ac:dyDescent="0.2">
      <c r="B136" s="190">
        <v>481</v>
      </c>
      <c r="C136" s="188" t="s">
        <v>507</v>
      </c>
      <c r="D136" s="289" t="s">
        <v>185</v>
      </c>
      <c r="E136" s="355">
        <v>626</v>
      </c>
      <c r="F136" s="355">
        <v>500</v>
      </c>
      <c r="G136" s="353">
        <v>0</v>
      </c>
      <c r="H136" s="353">
        <v>427</v>
      </c>
      <c r="I136" s="189" t="str">
        <f t="shared" si="7"/>
        <v xml:space="preserve">  </v>
      </c>
    </row>
    <row r="137" spans="1:11" ht="36.75" customHeight="1" x14ac:dyDescent="0.2">
      <c r="B137" s="190">
        <v>427</v>
      </c>
      <c r="C137" s="188" t="s">
        <v>508</v>
      </c>
      <c r="D137" s="289" t="s">
        <v>186</v>
      </c>
      <c r="E137" s="355"/>
      <c r="F137" s="355"/>
      <c r="G137" s="353"/>
      <c r="H137" s="353"/>
      <c r="I137" s="189" t="str">
        <f t="shared" ref="I137:I143" si="15">IFERROR(H137/G137,"  ")</f>
        <v xml:space="preserve">  </v>
      </c>
    </row>
    <row r="138" spans="1:11" ht="36.75" customHeight="1" x14ac:dyDescent="0.2">
      <c r="A138" s="181"/>
      <c r="B138" s="182" t="s">
        <v>509</v>
      </c>
      <c r="C138" s="188" t="s">
        <v>510</v>
      </c>
      <c r="D138" s="289" t="s">
        <v>187</v>
      </c>
      <c r="E138" s="355"/>
      <c r="F138" s="355"/>
      <c r="G138" s="520"/>
      <c r="H138" s="353"/>
      <c r="I138" s="189"/>
    </row>
    <row r="139" spans="1:11" ht="20.100000000000001" customHeight="1" x14ac:dyDescent="0.2">
      <c r="A139" s="181"/>
      <c r="B139" s="600"/>
      <c r="C139" s="184" t="s">
        <v>511</v>
      </c>
      <c r="D139" s="601" t="s">
        <v>188</v>
      </c>
      <c r="E139" s="567"/>
      <c r="F139" s="604"/>
      <c r="G139" s="606"/>
      <c r="H139" s="573"/>
      <c r="I139" s="571" t="str">
        <f t="shared" si="15"/>
        <v xml:space="preserve">  </v>
      </c>
    </row>
    <row r="140" spans="1:11" ht="23.25" customHeight="1" x14ac:dyDescent="0.2">
      <c r="A140" s="181"/>
      <c r="B140" s="600"/>
      <c r="C140" s="185" t="s">
        <v>512</v>
      </c>
      <c r="D140" s="601"/>
      <c r="E140" s="568"/>
      <c r="F140" s="605"/>
      <c r="G140" s="607"/>
      <c r="H140" s="574"/>
      <c r="I140" s="572" t="str">
        <f t="shared" si="15"/>
        <v xml:space="preserve">  </v>
      </c>
    </row>
    <row r="141" spans="1:11" ht="20.100000000000001" customHeight="1" x14ac:dyDescent="0.2">
      <c r="A141" s="181"/>
      <c r="B141" s="600"/>
      <c r="C141" s="184" t="s">
        <v>513</v>
      </c>
      <c r="D141" s="601" t="s">
        <v>189</v>
      </c>
      <c r="E141" s="559">
        <f>E77+E92+E109+E110+E111-E139</f>
        <v>938155</v>
      </c>
      <c r="F141" s="573">
        <f t="shared" ref="F141:G141" si="16">F77+F92+F109+F110+F111-F139</f>
        <v>928574</v>
      </c>
      <c r="G141" s="602">
        <f t="shared" si="16"/>
        <v>901770</v>
      </c>
      <c r="H141" s="573">
        <v>918645</v>
      </c>
      <c r="I141" s="571">
        <f t="shared" si="15"/>
        <v>1.0187131973784889</v>
      </c>
      <c r="J141" s="192"/>
      <c r="K141" s="168"/>
    </row>
    <row r="142" spans="1:11" ht="14.25" customHeight="1" x14ac:dyDescent="0.2">
      <c r="A142" s="181"/>
      <c r="B142" s="600"/>
      <c r="C142" s="185" t="s">
        <v>514</v>
      </c>
      <c r="D142" s="601"/>
      <c r="E142" s="560"/>
      <c r="F142" s="574"/>
      <c r="G142" s="603"/>
      <c r="H142" s="574"/>
      <c r="I142" s="572" t="str">
        <f t="shared" si="15"/>
        <v xml:space="preserve">  </v>
      </c>
    </row>
    <row r="143" spans="1:11" ht="20.100000000000001" customHeight="1" thickBot="1" x14ac:dyDescent="0.25">
      <c r="A143" s="181"/>
      <c r="B143" s="193">
        <v>89</v>
      </c>
      <c r="C143" s="194" t="s">
        <v>515</v>
      </c>
      <c r="D143" s="288" t="s">
        <v>190</v>
      </c>
      <c r="E143" s="356">
        <v>896371</v>
      </c>
      <c r="F143" s="355">
        <v>896371</v>
      </c>
      <c r="G143" s="353">
        <v>896371</v>
      </c>
      <c r="H143" s="354">
        <v>896371</v>
      </c>
      <c r="I143" s="195">
        <f t="shared" si="15"/>
        <v>1</v>
      </c>
    </row>
    <row r="145" spans="2:2" x14ac:dyDescent="0.2">
      <c r="B145" s="166" t="s">
        <v>574</v>
      </c>
    </row>
  </sheetData>
  <mergeCells count="134"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topLeftCell="A46" workbookViewId="0">
      <selection activeCell="J67" sqref="J67"/>
    </sheetView>
  </sheetViews>
  <sheetFormatPr defaultRowHeight="15.75" x14ac:dyDescent="0.25"/>
  <cols>
    <col min="1" max="1" width="1.85546875" style="13" customWidth="1"/>
    <col min="2" max="2" width="59.5703125" style="13" customWidth="1"/>
    <col min="3" max="3" width="12.5703125" style="13" customWidth="1"/>
    <col min="4" max="6" width="17.85546875" style="13" customWidth="1"/>
    <col min="7" max="7" width="17.85546875" style="406" customWidth="1"/>
    <col min="8" max="8" width="16.5703125" style="166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 x14ac:dyDescent="0.25">
      <c r="E1" s="196"/>
      <c r="G1" s="400"/>
      <c r="H1" s="177" t="s">
        <v>572</v>
      </c>
    </row>
    <row r="2" spans="1:8" ht="21.75" customHeight="1" x14ac:dyDescent="0.25">
      <c r="B2" s="630" t="s">
        <v>68</v>
      </c>
      <c r="C2" s="630"/>
      <c r="D2" s="630"/>
      <c r="E2" s="630"/>
      <c r="F2" s="630"/>
      <c r="G2" s="630"/>
      <c r="H2" s="630"/>
    </row>
    <row r="3" spans="1:8" ht="14.25" customHeight="1" x14ac:dyDescent="0.25">
      <c r="B3" s="631" t="s">
        <v>840</v>
      </c>
      <c r="C3" s="631"/>
      <c r="D3" s="631"/>
      <c r="E3" s="631"/>
      <c r="F3" s="631"/>
      <c r="G3" s="631"/>
      <c r="H3" s="631"/>
    </row>
    <row r="4" spans="1:8" ht="14.25" customHeight="1" thickBot="1" x14ac:dyDescent="0.3">
      <c r="B4" s="165"/>
      <c r="C4" s="165"/>
      <c r="D4" s="165"/>
      <c r="E4" s="165"/>
      <c r="F4" s="165"/>
      <c r="G4" s="401"/>
      <c r="H4" s="167" t="s">
        <v>128</v>
      </c>
    </row>
    <row r="5" spans="1:8" ht="24.75" customHeight="1" thickBot="1" x14ac:dyDescent="0.3">
      <c r="B5" s="634" t="s">
        <v>516</v>
      </c>
      <c r="C5" s="586" t="s">
        <v>84</v>
      </c>
      <c r="D5" s="621" t="s">
        <v>773</v>
      </c>
      <c r="E5" s="594" t="s">
        <v>774</v>
      </c>
      <c r="F5" s="623" t="s">
        <v>838</v>
      </c>
      <c r="G5" s="624"/>
      <c r="H5" s="628" t="s">
        <v>836</v>
      </c>
    </row>
    <row r="6" spans="1:8" ht="25.5" customHeight="1" x14ac:dyDescent="0.25">
      <c r="A6" s="16"/>
      <c r="B6" s="635"/>
      <c r="C6" s="587"/>
      <c r="D6" s="587"/>
      <c r="E6" s="622"/>
      <c r="F6" s="215" t="s">
        <v>0</v>
      </c>
      <c r="G6" s="511" t="s">
        <v>564</v>
      </c>
      <c r="H6" s="629"/>
    </row>
    <row r="7" spans="1:8" ht="16.5" thickBot="1" x14ac:dyDescent="0.3">
      <c r="A7" s="79"/>
      <c r="B7" s="197">
        <v>1</v>
      </c>
      <c r="C7" s="198">
        <v>2</v>
      </c>
      <c r="D7" s="199"/>
      <c r="E7" s="216"/>
      <c r="F7" s="199">
        <v>3</v>
      </c>
      <c r="G7" s="402">
        <v>4</v>
      </c>
      <c r="H7" s="176">
        <v>8</v>
      </c>
    </row>
    <row r="8" spans="1:8" s="56" customFormat="1" ht="20.100000000000001" customHeight="1" x14ac:dyDescent="0.25">
      <c r="A8" s="200"/>
      <c r="B8" s="201" t="s">
        <v>517</v>
      </c>
      <c r="C8" s="202"/>
      <c r="D8" s="364"/>
      <c r="E8" s="361"/>
      <c r="F8" s="364"/>
      <c r="G8" s="403"/>
      <c r="H8" s="212"/>
    </row>
    <row r="9" spans="1:8" s="56" customFormat="1" ht="20.100000000000001" customHeight="1" x14ac:dyDescent="0.25">
      <c r="A9" s="200"/>
      <c r="B9" s="203" t="s">
        <v>518</v>
      </c>
      <c r="C9" s="204">
        <v>3001</v>
      </c>
      <c r="D9" s="362">
        <f>D10+D11+D12+D13</f>
        <v>655173</v>
      </c>
      <c r="E9" s="393">
        <f>E10+E11+E12+E13</f>
        <v>788330</v>
      </c>
      <c r="F9" s="397">
        <f>F10+F11+F12+F13</f>
        <v>580457</v>
      </c>
      <c r="G9" s="404">
        <v>526659</v>
      </c>
      <c r="H9" s="213">
        <f>IFERROR(G9/F9,"  ")</f>
        <v>0.90731785472481163</v>
      </c>
    </row>
    <row r="10" spans="1:8" s="56" customFormat="1" ht="20.100000000000001" customHeight="1" x14ac:dyDescent="0.25">
      <c r="A10" s="200"/>
      <c r="B10" s="205" t="s">
        <v>519</v>
      </c>
      <c r="C10" s="206">
        <v>3002</v>
      </c>
      <c r="D10" s="365">
        <v>611733</v>
      </c>
      <c r="E10" s="361">
        <v>759000</v>
      </c>
      <c r="F10" s="460">
        <v>550950</v>
      </c>
      <c r="G10" s="405">
        <v>502217</v>
      </c>
      <c r="H10" s="214">
        <f t="shared" ref="H10:H66" si="0">IFERROR(G10/F10,"  ")</f>
        <v>0.91154732734367905</v>
      </c>
    </row>
    <row r="11" spans="1:8" s="56" customFormat="1" ht="20.100000000000001" customHeight="1" x14ac:dyDescent="0.25">
      <c r="A11" s="200"/>
      <c r="B11" s="205" t="s">
        <v>520</v>
      </c>
      <c r="C11" s="206">
        <v>3003</v>
      </c>
      <c r="D11" s="364"/>
      <c r="E11" s="361"/>
      <c r="F11" s="460"/>
      <c r="G11" s="405"/>
      <c r="H11" s="214" t="str">
        <f t="shared" si="0"/>
        <v xml:space="preserve">  </v>
      </c>
    </row>
    <row r="12" spans="1:8" s="56" customFormat="1" ht="20.100000000000001" customHeight="1" x14ac:dyDescent="0.25">
      <c r="A12" s="200"/>
      <c r="B12" s="205" t="s">
        <v>521</v>
      </c>
      <c r="C12" s="206">
        <v>3004</v>
      </c>
      <c r="D12" s="364">
        <v>22998</v>
      </c>
      <c r="E12" s="361">
        <v>14230</v>
      </c>
      <c r="F12" s="460">
        <v>14203</v>
      </c>
      <c r="G12" s="405">
        <v>15608</v>
      </c>
      <c r="H12" s="214">
        <f t="shared" si="0"/>
        <v>1.0989227627965923</v>
      </c>
    </row>
    <row r="13" spans="1:8" s="56" customFormat="1" ht="20.100000000000001" customHeight="1" x14ac:dyDescent="0.25">
      <c r="A13" s="200"/>
      <c r="B13" s="205" t="s">
        <v>522</v>
      </c>
      <c r="C13" s="206">
        <v>3005</v>
      </c>
      <c r="D13" s="364">
        <v>20442</v>
      </c>
      <c r="E13" s="361">
        <v>15100</v>
      </c>
      <c r="F13" s="460">
        <v>15304</v>
      </c>
      <c r="G13" s="405">
        <v>8834</v>
      </c>
      <c r="H13" s="214">
        <f t="shared" si="0"/>
        <v>0.57723470987976999</v>
      </c>
    </row>
    <row r="14" spans="1:8" s="56" customFormat="1" ht="20.100000000000001" customHeight="1" x14ac:dyDescent="0.25">
      <c r="A14" s="200"/>
      <c r="B14" s="203" t="s">
        <v>523</v>
      </c>
      <c r="C14" s="204">
        <v>3006</v>
      </c>
      <c r="D14" s="362">
        <f>D15+D16+D17+D18+D19+D20+D21+D22</f>
        <v>625282</v>
      </c>
      <c r="E14" s="398">
        <f t="shared" ref="E14" si="1">E15+E16+E17+E18+E19+E20+E21+E22</f>
        <v>763574</v>
      </c>
      <c r="F14" s="397">
        <f>F15+F16+F17+F18+F19+F20+F21+F22</f>
        <v>559294</v>
      </c>
      <c r="G14" s="404">
        <v>500611</v>
      </c>
      <c r="H14" s="213">
        <f t="shared" si="0"/>
        <v>0.89507665020543759</v>
      </c>
    </row>
    <row r="15" spans="1:8" s="56" customFormat="1" ht="20.100000000000001" customHeight="1" x14ac:dyDescent="0.25">
      <c r="A15" s="200"/>
      <c r="B15" s="205" t="s">
        <v>524</v>
      </c>
      <c r="C15" s="206">
        <v>3007</v>
      </c>
      <c r="D15" s="364">
        <v>126643</v>
      </c>
      <c r="E15" s="361">
        <v>145210</v>
      </c>
      <c r="F15" s="460">
        <v>105907</v>
      </c>
      <c r="G15" s="405">
        <v>93782</v>
      </c>
      <c r="H15" s="214">
        <f t="shared" si="0"/>
        <v>0.88551276119614375</v>
      </c>
    </row>
    <row r="16" spans="1:8" s="56" customFormat="1" ht="20.100000000000001" customHeight="1" x14ac:dyDescent="0.25">
      <c r="A16" s="200"/>
      <c r="B16" s="205" t="s">
        <v>525</v>
      </c>
      <c r="C16" s="206">
        <v>3008</v>
      </c>
      <c r="D16" s="364"/>
      <c r="E16" s="361"/>
      <c r="F16" s="460"/>
      <c r="G16" s="405"/>
      <c r="H16" s="214" t="str">
        <f t="shared" si="0"/>
        <v xml:space="preserve">  </v>
      </c>
    </row>
    <row r="17" spans="1:8" s="56" customFormat="1" ht="20.100000000000001" customHeight="1" x14ac:dyDescent="0.25">
      <c r="A17" s="200"/>
      <c r="B17" s="205" t="s">
        <v>526</v>
      </c>
      <c r="C17" s="206">
        <v>3009</v>
      </c>
      <c r="D17" s="364">
        <v>437960</v>
      </c>
      <c r="E17" s="361">
        <v>498224</v>
      </c>
      <c r="F17" s="460">
        <v>372718</v>
      </c>
      <c r="G17" s="405">
        <v>319531</v>
      </c>
      <c r="H17" s="214">
        <f t="shared" si="0"/>
        <v>0.85729962062470821</v>
      </c>
    </row>
    <row r="18" spans="1:8" s="56" customFormat="1" ht="20.100000000000001" customHeight="1" x14ac:dyDescent="0.25">
      <c r="A18" s="200"/>
      <c r="B18" s="205" t="s">
        <v>527</v>
      </c>
      <c r="C18" s="206">
        <v>3010</v>
      </c>
      <c r="D18" s="364">
        <v>10141</v>
      </c>
      <c r="E18" s="361">
        <v>19190</v>
      </c>
      <c r="F18" s="460">
        <v>11020</v>
      </c>
      <c r="G18" s="405">
        <v>7453</v>
      </c>
      <c r="H18" s="214">
        <f t="shared" si="0"/>
        <v>0.6763157894736842</v>
      </c>
    </row>
    <row r="19" spans="1:8" s="56" customFormat="1" ht="20.100000000000001" customHeight="1" x14ac:dyDescent="0.25">
      <c r="A19" s="200"/>
      <c r="B19" s="205" t="s">
        <v>528</v>
      </c>
      <c r="C19" s="206">
        <v>3011</v>
      </c>
      <c r="D19" s="366"/>
      <c r="E19" s="394"/>
      <c r="F19" s="460"/>
      <c r="G19" s="405"/>
      <c r="H19" s="214" t="str">
        <f t="shared" si="0"/>
        <v xml:space="preserve">  </v>
      </c>
    </row>
    <row r="20" spans="1:8" s="56" customFormat="1" ht="20.100000000000001" customHeight="1" x14ac:dyDescent="0.25">
      <c r="A20" s="200"/>
      <c r="B20" s="205" t="s">
        <v>529</v>
      </c>
      <c r="C20" s="206">
        <v>3012</v>
      </c>
      <c r="D20" s="364">
        <v>4146</v>
      </c>
      <c r="E20" s="361">
        <v>5100</v>
      </c>
      <c r="F20" s="460">
        <v>3100</v>
      </c>
      <c r="G20" s="405">
        <v>5391</v>
      </c>
      <c r="H20" s="214">
        <f t="shared" si="0"/>
        <v>1.7390322580645161</v>
      </c>
    </row>
    <row r="21" spans="1:8" s="56" customFormat="1" ht="20.100000000000001" customHeight="1" x14ac:dyDescent="0.25">
      <c r="A21" s="200"/>
      <c r="B21" s="205" t="s">
        <v>530</v>
      </c>
      <c r="C21" s="206">
        <v>3013</v>
      </c>
      <c r="D21" s="364">
        <v>46392</v>
      </c>
      <c r="E21" s="361">
        <v>95850</v>
      </c>
      <c r="F21" s="460">
        <v>66549</v>
      </c>
      <c r="G21" s="405">
        <v>74454</v>
      </c>
      <c r="H21" s="214">
        <f t="shared" si="0"/>
        <v>1.1187846549159266</v>
      </c>
    </row>
    <row r="22" spans="1:8" s="56" customFormat="1" ht="20.100000000000001" customHeight="1" x14ac:dyDescent="0.25">
      <c r="A22" s="200"/>
      <c r="B22" s="205" t="s">
        <v>531</v>
      </c>
      <c r="C22" s="206">
        <v>3014</v>
      </c>
      <c r="D22" s="365"/>
      <c r="E22" s="395"/>
      <c r="F22" s="460"/>
      <c r="G22" s="405"/>
      <c r="H22" s="214" t="str">
        <f t="shared" si="0"/>
        <v xml:space="preserve">  </v>
      </c>
    </row>
    <row r="23" spans="1:8" s="56" customFormat="1" ht="20.100000000000001" customHeight="1" x14ac:dyDescent="0.25">
      <c r="A23" s="200"/>
      <c r="B23" s="205" t="s">
        <v>532</v>
      </c>
      <c r="C23" s="206">
        <v>3015</v>
      </c>
      <c r="D23" s="363">
        <f>D9-D14</f>
        <v>29891</v>
      </c>
      <c r="E23" s="364">
        <f>E9-E14</f>
        <v>24756</v>
      </c>
      <c r="F23" s="355">
        <f>F9-F14</f>
        <v>21163</v>
      </c>
      <c r="G23" s="405">
        <v>26048</v>
      </c>
      <c r="H23" s="214">
        <f t="shared" si="0"/>
        <v>1.230827387421443</v>
      </c>
    </row>
    <row r="24" spans="1:8" s="56" customFormat="1" ht="20.100000000000001" customHeight="1" x14ac:dyDescent="0.25">
      <c r="A24" s="200"/>
      <c r="B24" s="205" t="s">
        <v>533</v>
      </c>
      <c r="C24" s="206">
        <v>3016</v>
      </c>
      <c r="D24" s="364"/>
      <c r="E24" s="361"/>
      <c r="F24" s="460"/>
      <c r="G24" s="405"/>
      <c r="H24" s="214" t="str">
        <f t="shared" si="0"/>
        <v xml:space="preserve">  </v>
      </c>
    </row>
    <row r="25" spans="1:8" s="56" customFormat="1" ht="20.100000000000001" customHeight="1" x14ac:dyDescent="0.25">
      <c r="A25" s="200"/>
      <c r="B25" s="207" t="s">
        <v>534</v>
      </c>
      <c r="C25" s="206"/>
      <c r="D25" s="364"/>
      <c r="E25" s="361"/>
      <c r="F25" s="460"/>
      <c r="G25" s="405"/>
      <c r="H25" s="214" t="str">
        <f t="shared" si="0"/>
        <v xml:space="preserve">  </v>
      </c>
    </row>
    <row r="26" spans="1:8" s="56" customFormat="1" ht="20.100000000000001" customHeight="1" x14ac:dyDescent="0.25">
      <c r="A26" s="200"/>
      <c r="B26" s="203" t="s">
        <v>191</v>
      </c>
      <c r="C26" s="204">
        <v>3017</v>
      </c>
      <c r="D26" s="362">
        <f>D27+D28+D29+D30+D31</f>
        <v>203</v>
      </c>
      <c r="E26" s="517">
        <f t="shared" ref="E26" si="2">E27+E28+E29+E30+E31</f>
        <v>270</v>
      </c>
      <c r="F26" s="517">
        <f>SUM(F27:F31)</f>
        <v>200</v>
      </c>
      <c r="G26" s="404">
        <v>319</v>
      </c>
      <c r="H26" s="213">
        <f t="shared" si="0"/>
        <v>1.595</v>
      </c>
    </row>
    <row r="27" spans="1:8" s="56" customFormat="1" ht="20.100000000000001" customHeight="1" x14ac:dyDescent="0.25">
      <c r="A27" s="200"/>
      <c r="B27" s="205" t="s">
        <v>535</v>
      </c>
      <c r="C27" s="206">
        <v>3018</v>
      </c>
      <c r="D27" s="364"/>
      <c r="E27" s="361"/>
      <c r="F27" s="460"/>
      <c r="G27" s="405"/>
      <c r="H27" s="214" t="str">
        <f t="shared" si="0"/>
        <v xml:space="preserve">  </v>
      </c>
    </row>
    <row r="28" spans="1:8" s="56" customFormat="1" ht="27.75" customHeight="1" x14ac:dyDescent="0.25">
      <c r="A28" s="200"/>
      <c r="B28" s="205" t="s">
        <v>536</v>
      </c>
      <c r="C28" s="206">
        <v>3019</v>
      </c>
      <c r="D28" s="364"/>
      <c r="E28" s="361"/>
      <c r="F28" s="460"/>
      <c r="G28" s="405">
        <v>31</v>
      </c>
      <c r="H28" s="214" t="str">
        <f t="shared" si="0"/>
        <v xml:space="preserve">  </v>
      </c>
    </row>
    <row r="29" spans="1:8" s="56" customFormat="1" ht="20.100000000000001" customHeight="1" x14ac:dyDescent="0.25">
      <c r="A29" s="200"/>
      <c r="B29" s="205" t="s">
        <v>537</v>
      </c>
      <c r="C29" s="206">
        <v>3020</v>
      </c>
      <c r="D29" s="364">
        <v>203</v>
      </c>
      <c r="E29" s="361">
        <v>270</v>
      </c>
      <c r="F29" s="460">
        <v>200</v>
      </c>
      <c r="G29" s="405">
        <v>288</v>
      </c>
      <c r="H29" s="214">
        <f t="shared" si="0"/>
        <v>1.44</v>
      </c>
    </row>
    <row r="30" spans="1:8" s="56" customFormat="1" ht="20.100000000000001" customHeight="1" x14ac:dyDescent="0.25">
      <c r="A30" s="200"/>
      <c r="B30" s="205" t="s">
        <v>538</v>
      </c>
      <c r="C30" s="206">
        <v>3021</v>
      </c>
      <c r="D30" s="364"/>
      <c r="E30" s="361"/>
      <c r="F30" s="460"/>
      <c r="G30" s="405"/>
      <c r="H30" s="214" t="str">
        <f t="shared" si="0"/>
        <v xml:space="preserve">  </v>
      </c>
    </row>
    <row r="31" spans="1:8" s="56" customFormat="1" ht="20.100000000000001" customHeight="1" x14ac:dyDescent="0.25">
      <c r="A31" s="200"/>
      <c r="B31" s="205" t="s">
        <v>69</v>
      </c>
      <c r="C31" s="206">
        <v>3022</v>
      </c>
      <c r="D31" s="364"/>
      <c r="E31" s="361"/>
      <c r="F31" s="460"/>
      <c r="G31" s="405"/>
      <c r="H31" s="214" t="str">
        <f t="shared" si="0"/>
        <v xml:space="preserve">  </v>
      </c>
    </row>
    <row r="32" spans="1:8" s="56" customFormat="1" ht="20.100000000000001" customHeight="1" x14ac:dyDescent="0.25">
      <c r="A32" s="200"/>
      <c r="B32" s="203" t="s">
        <v>192</v>
      </c>
      <c r="C32" s="204">
        <v>3023</v>
      </c>
      <c r="D32" s="362">
        <f>D33+D34+D35</f>
        <v>66347</v>
      </c>
      <c r="E32" s="517">
        <f t="shared" ref="E32:F32" si="3">E33+E34+E35</f>
        <v>18000</v>
      </c>
      <c r="F32" s="517">
        <f t="shared" si="3"/>
        <v>14070</v>
      </c>
      <c r="G32" s="404">
        <v>6901</v>
      </c>
      <c r="H32" s="213">
        <f t="shared" si="0"/>
        <v>0.49047619047619045</v>
      </c>
    </row>
    <row r="33" spans="1:8" s="56" customFormat="1" ht="20.100000000000001" customHeight="1" x14ac:dyDescent="0.25">
      <c r="A33" s="200"/>
      <c r="B33" s="205" t="s">
        <v>539</v>
      </c>
      <c r="C33" s="206">
        <v>3024</v>
      </c>
      <c r="D33" s="364">
        <v>28660</v>
      </c>
      <c r="E33" s="361"/>
      <c r="F33" s="460"/>
      <c r="G33" s="405"/>
      <c r="H33" s="214" t="str">
        <f t="shared" si="0"/>
        <v xml:space="preserve">  </v>
      </c>
    </row>
    <row r="34" spans="1:8" s="56" customFormat="1" ht="34.5" customHeight="1" x14ac:dyDescent="0.25">
      <c r="A34" s="200"/>
      <c r="B34" s="205" t="s">
        <v>540</v>
      </c>
      <c r="C34" s="206">
        <v>3025</v>
      </c>
      <c r="D34" s="364">
        <v>37687</v>
      </c>
      <c r="E34" s="361">
        <v>18000</v>
      </c>
      <c r="F34" s="460">
        <v>14070</v>
      </c>
      <c r="G34" s="405">
        <v>6901</v>
      </c>
      <c r="H34" s="214">
        <f t="shared" si="0"/>
        <v>0.49047619047619045</v>
      </c>
    </row>
    <row r="35" spans="1:8" s="56" customFormat="1" ht="20.100000000000001" customHeight="1" x14ac:dyDescent="0.25">
      <c r="A35" s="200"/>
      <c r="B35" s="205" t="s">
        <v>541</v>
      </c>
      <c r="C35" s="206">
        <v>3026</v>
      </c>
      <c r="D35" s="365"/>
      <c r="E35" s="395"/>
      <c r="F35" s="460"/>
      <c r="G35" s="405"/>
      <c r="H35" s="214" t="str">
        <f t="shared" si="0"/>
        <v xml:space="preserve">  </v>
      </c>
    </row>
    <row r="36" spans="1:8" s="56" customFormat="1" ht="20.100000000000001" customHeight="1" x14ac:dyDescent="0.25">
      <c r="A36" s="200"/>
      <c r="B36" s="205" t="s">
        <v>542</v>
      </c>
      <c r="C36" s="206">
        <v>3027</v>
      </c>
      <c r="D36" s="364"/>
      <c r="E36" s="361"/>
      <c r="F36" s="460"/>
      <c r="G36" s="405"/>
      <c r="H36" s="214" t="str">
        <f t="shared" si="0"/>
        <v xml:space="preserve">  </v>
      </c>
    </row>
    <row r="37" spans="1:8" s="56" customFormat="1" ht="20.100000000000001" customHeight="1" x14ac:dyDescent="0.25">
      <c r="A37" s="200"/>
      <c r="B37" s="205" t="s">
        <v>543</v>
      </c>
      <c r="C37" s="206">
        <v>3028</v>
      </c>
      <c r="D37" s="363">
        <f>D32-D26</f>
        <v>66144</v>
      </c>
      <c r="E37" s="363">
        <f t="shared" ref="E37:F37" si="4">E32-E26</f>
        <v>17730</v>
      </c>
      <c r="F37" s="363">
        <f t="shared" si="4"/>
        <v>13870</v>
      </c>
      <c r="G37" s="405">
        <v>6582</v>
      </c>
      <c r="H37" s="214">
        <f t="shared" si="0"/>
        <v>0.47454938716654649</v>
      </c>
    </row>
    <row r="38" spans="1:8" s="56" customFormat="1" ht="22.5" customHeight="1" x14ac:dyDescent="0.25">
      <c r="A38" s="200"/>
      <c r="B38" s="207" t="s">
        <v>544</v>
      </c>
      <c r="C38" s="206"/>
      <c r="D38" s="364"/>
      <c r="E38" s="361"/>
      <c r="F38" s="460"/>
      <c r="G38" s="405"/>
      <c r="H38" s="214" t="str">
        <f t="shared" si="0"/>
        <v xml:space="preserve">  </v>
      </c>
    </row>
    <row r="39" spans="1:8" s="56" customFormat="1" ht="20.100000000000001" customHeight="1" x14ac:dyDescent="0.25">
      <c r="A39" s="200"/>
      <c r="B39" s="203" t="s">
        <v>545</v>
      </c>
      <c r="C39" s="204">
        <v>3029</v>
      </c>
      <c r="D39" s="461">
        <f t="shared" ref="D39:E39" si="5">SUM(D40:D46)</f>
        <v>43056</v>
      </c>
      <c r="E39" s="461">
        <f t="shared" si="5"/>
        <v>45530</v>
      </c>
      <c r="F39" s="461">
        <f>SUM(F40:F46)</f>
        <v>40530</v>
      </c>
      <c r="G39" s="404">
        <v>25263</v>
      </c>
      <c r="H39" s="213">
        <f t="shared" si="0"/>
        <v>0.62331606217616575</v>
      </c>
    </row>
    <row r="40" spans="1:8" s="56" customFormat="1" ht="20.100000000000001" customHeight="1" x14ac:dyDescent="0.25">
      <c r="A40" s="200"/>
      <c r="B40" s="205" t="s">
        <v>70</v>
      </c>
      <c r="C40" s="206">
        <v>3030</v>
      </c>
      <c r="D40" s="364"/>
      <c r="E40" s="361"/>
      <c r="F40" s="460"/>
      <c r="G40" s="405"/>
      <c r="H40" s="214" t="str">
        <f t="shared" si="0"/>
        <v xml:space="preserve">  </v>
      </c>
    </row>
    <row r="41" spans="1:8" s="56" customFormat="1" ht="20.100000000000001" customHeight="1" x14ac:dyDescent="0.25">
      <c r="A41" s="200"/>
      <c r="B41" s="205" t="s">
        <v>546</v>
      </c>
      <c r="C41" s="206">
        <v>3031</v>
      </c>
      <c r="D41" s="364">
        <v>42439</v>
      </c>
      <c r="E41" s="361">
        <v>20000</v>
      </c>
      <c r="F41" s="460">
        <v>15000</v>
      </c>
      <c r="G41" s="405"/>
      <c r="H41" s="214"/>
    </row>
    <row r="42" spans="1:8" s="56" customFormat="1" ht="20.100000000000001" customHeight="1" x14ac:dyDescent="0.25">
      <c r="A42" s="200"/>
      <c r="B42" s="205" t="s">
        <v>547</v>
      </c>
      <c r="C42" s="206">
        <v>3032</v>
      </c>
      <c r="D42" s="364"/>
      <c r="E42" s="361"/>
      <c r="F42" s="460"/>
      <c r="G42" s="405"/>
      <c r="H42" s="214" t="str">
        <f t="shared" si="0"/>
        <v xml:space="preserve">  </v>
      </c>
    </row>
    <row r="43" spans="1:8" s="56" customFormat="1" ht="20.100000000000001" customHeight="1" x14ac:dyDescent="0.25">
      <c r="A43" s="200"/>
      <c r="B43" s="205" t="s">
        <v>548</v>
      </c>
      <c r="C43" s="206">
        <v>3033</v>
      </c>
      <c r="D43" s="364"/>
      <c r="E43" s="361">
        <v>25000</v>
      </c>
      <c r="F43" s="460">
        <v>25000</v>
      </c>
      <c r="G43" s="405">
        <v>25000</v>
      </c>
      <c r="H43" s="214">
        <f t="shared" si="0"/>
        <v>1</v>
      </c>
    </row>
    <row r="44" spans="1:8" s="56" customFormat="1" ht="20.100000000000001" customHeight="1" x14ac:dyDescent="0.25">
      <c r="A44" s="200"/>
      <c r="B44" s="205" t="s">
        <v>549</v>
      </c>
      <c r="C44" s="206">
        <v>3034</v>
      </c>
      <c r="D44" s="364"/>
      <c r="E44" s="361"/>
      <c r="F44" s="460"/>
      <c r="G44" s="405"/>
      <c r="H44" s="214" t="str">
        <f t="shared" si="0"/>
        <v xml:space="preserve">  </v>
      </c>
    </row>
    <row r="45" spans="1:8" s="56" customFormat="1" ht="20.100000000000001" customHeight="1" x14ac:dyDescent="0.25">
      <c r="A45" s="200"/>
      <c r="B45" s="205" t="s">
        <v>550</v>
      </c>
      <c r="C45" s="206">
        <v>3035</v>
      </c>
      <c r="D45" s="364">
        <v>617</v>
      </c>
      <c r="E45" s="361">
        <v>530</v>
      </c>
      <c r="F45" s="460">
        <v>530</v>
      </c>
      <c r="G45" s="405">
        <v>263</v>
      </c>
      <c r="H45" s="214"/>
    </row>
    <row r="46" spans="1:8" s="56" customFormat="1" ht="20.100000000000001" customHeight="1" x14ac:dyDescent="0.25">
      <c r="A46" s="200"/>
      <c r="B46" s="205" t="s">
        <v>551</v>
      </c>
      <c r="C46" s="206">
        <v>3036</v>
      </c>
      <c r="D46" s="364"/>
      <c r="E46" s="361"/>
      <c r="F46" s="460"/>
      <c r="G46" s="405"/>
      <c r="H46" s="214" t="str">
        <f t="shared" si="0"/>
        <v xml:space="preserve">  </v>
      </c>
    </row>
    <row r="47" spans="1:8" s="56" customFormat="1" ht="20.100000000000001" customHeight="1" x14ac:dyDescent="0.25">
      <c r="A47" s="200"/>
      <c r="B47" s="203" t="s">
        <v>552</v>
      </c>
      <c r="C47" s="204">
        <v>3037</v>
      </c>
      <c r="D47" s="362">
        <f>D48+D49+D50+D51+D52+D53+D54+D55</f>
        <v>6496</v>
      </c>
      <c r="E47" s="399">
        <f>E48+E49+E50+E51+E52+E53+E54</f>
        <v>51997</v>
      </c>
      <c r="F47" s="488">
        <f>F48+F49+F50+F51+F52+F53+F54</f>
        <v>47504</v>
      </c>
      <c r="G47" s="404">
        <v>41257</v>
      </c>
      <c r="H47" s="213">
        <f t="shared" si="0"/>
        <v>0.86849528460761194</v>
      </c>
    </row>
    <row r="48" spans="1:8" s="56" customFormat="1" ht="20.100000000000001" customHeight="1" x14ac:dyDescent="0.25">
      <c r="A48" s="200"/>
      <c r="B48" s="205" t="s">
        <v>553</v>
      </c>
      <c r="C48" s="206">
        <v>3038</v>
      </c>
      <c r="D48" s="364"/>
      <c r="E48" s="361"/>
      <c r="F48" s="460"/>
      <c r="G48" s="405"/>
      <c r="H48" s="214" t="str">
        <f t="shared" si="0"/>
        <v xml:space="preserve">  </v>
      </c>
    </row>
    <row r="49" spans="1:8" s="56" customFormat="1" ht="20.100000000000001" customHeight="1" x14ac:dyDescent="0.25">
      <c r="A49" s="200"/>
      <c r="B49" s="205" t="s">
        <v>546</v>
      </c>
      <c r="C49" s="206">
        <v>3039</v>
      </c>
      <c r="D49" s="364"/>
      <c r="E49" s="361">
        <v>24000</v>
      </c>
      <c r="F49" s="460">
        <v>24000</v>
      </c>
      <c r="G49" s="405">
        <v>286</v>
      </c>
      <c r="H49" s="214"/>
    </row>
    <row r="50" spans="1:8" s="56" customFormat="1" ht="20.100000000000001" customHeight="1" x14ac:dyDescent="0.25">
      <c r="A50" s="200"/>
      <c r="B50" s="205" t="s">
        <v>547</v>
      </c>
      <c r="C50" s="206">
        <v>3040</v>
      </c>
      <c r="D50" s="364"/>
      <c r="E50" s="361"/>
      <c r="F50" s="460"/>
      <c r="G50" s="405"/>
      <c r="H50" s="214" t="str">
        <f t="shared" si="0"/>
        <v xml:space="preserve">  </v>
      </c>
    </row>
    <row r="51" spans="1:8" s="56" customFormat="1" ht="20.100000000000001" customHeight="1" x14ac:dyDescent="0.25">
      <c r="A51" s="200"/>
      <c r="B51" s="205" t="s">
        <v>548</v>
      </c>
      <c r="C51" s="206">
        <v>3041</v>
      </c>
      <c r="D51" s="366"/>
      <c r="E51" s="394"/>
      <c r="F51" s="460"/>
      <c r="G51" s="405">
        <v>32637</v>
      </c>
      <c r="H51" s="214" t="str">
        <f t="shared" si="0"/>
        <v xml:space="preserve">  </v>
      </c>
    </row>
    <row r="52" spans="1:8" s="56" customFormat="1" ht="20.100000000000001" customHeight="1" x14ac:dyDescent="0.25">
      <c r="A52" s="200"/>
      <c r="B52" s="205" t="s">
        <v>549</v>
      </c>
      <c r="C52" s="206">
        <v>3042</v>
      </c>
      <c r="D52" s="364"/>
      <c r="E52" s="361"/>
      <c r="F52" s="460"/>
      <c r="G52" s="405"/>
      <c r="H52" s="214" t="str">
        <f t="shared" si="0"/>
        <v xml:space="preserve">  </v>
      </c>
    </row>
    <row r="53" spans="1:8" s="56" customFormat="1" ht="20.100000000000001" customHeight="1" x14ac:dyDescent="0.25">
      <c r="A53" s="200"/>
      <c r="B53" s="205" t="s">
        <v>554</v>
      </c>
      <c r="C53" s="206">
        <v>3043</v>
      </c>
      <c r="D53" s="364"/>
      <c r="E53" s="361">
        <v>22997</v>
      </c>
      <c r="F53" s="460">
        <v>18504</v>
      </c>
      <c r="G53" s="405">
        <v>8317</v>
      </c>
      <c r="H53" s="214">
        <f t="shared" si="0"/>
        <v>0.44947038478166884</v>
      </c>
    </row>
    <row r="54" spans="1:8" s="56" customFormat="1" ht="20.100000000000001" customHeight="1" x14ac:dyDescent="0.25">
      <c r="A54" s="200"/>
      <c r="B54" s="205" t="s">
        <v>555</v>
      </c>
      <c r="C54" s="206">
        <v>3044</v>
      </c>
      <c r="D54" s="364">
        <v>6496</v>
      </c>
      <c r="E54" s="361">
        <v>5000</v>
      </c>
      <c r="F54" s="460">
        <v>5000</v>
      </c>
      <c r="G54" s="405">
        <v>17</v>
      </c>
      <c r="H54" s="214">
        <f t="shared" si="0"/>
        <v>3.3999999999999998E-3</v>
      </c>
    </row>
    <row r="55" spans="1:8" s="56" customFormat="1" ht="20.100000000000001" customHeight="1" x14ac:dyDescent="0.25">
      <c r="A55" s="200"/>
      <c r="B55" s="205" t="s">
        <v>556</v>
      </c>
      <c r="C55" s="206">
        <v>3045</v>
      </c>
      <c r="D55" s="364"/>
      <c r="E55" s="361"/>
      <c r="F55" s="460"/>
      <c r="G55" s="405"/>
      <c r="H55" s="214" t="str">
        <f t="shared" si="0"/>
        <v xml:space="preserve">  </v>
      </c>
    </row>
    <row r="56" spans="1:8" s="56" customFormat="1" ht="20.100000000000001" customHeight="1" x14ac:dyDescent="0.25">
      <c r="A56" s="200"/>
      <c r="B56" s="205" t="s">
        <v>557</v>
      </c>
      <c r="C56" s="206">
        <v>3046</v>
      </c>
      <c r="D56" s="364">
        <f>D39-D47</f>
        <v>36560</v>
      </c>
      <c r="E56" s="364"/>
      <c r="F56" s="364"/>
      <c r="G56" s="405"/>
      <c r="H56" s="214"/>
    </row>
    <row r="57" spans="1:8" s="56" customFormat="1" ht="20.100000000000001" customHeight="1" x14ac:dyDescent="0.25">
      <c r="A57" s="200"/>
      <c r="B57" s="205" t="s">
        <v>558</v>
      </c>
      <c r="C57" s="206">
        <v>3047</v>
      </c>
      <c r="D57" s="363"/>
      <c r="E57" s="460">
        <f>E47-E39</f>
        <v>6467</v>
      </c>
      <c r="F57" s="460">
        <f>F47-F39</f>
        <v>6974</v>
      </c>
      <c r="G57" s="405">
        <v>15994</v>
      </c>
      <c r="H57" s="214">
        <f t="shared" si="0"/>
        <v>2.2933753943217665</v>
      </c>
    </row>
    <row r="58" spans="1:8" s="56" customFormat="1" ht="20.100000000000001" customHeight="1" x14ac:dyDescent="0.25">
      <c r="A58" s="200"/>
      <c r="B58" s="207" t="s">
        <v>565</v>
      </c>
      <c r="C58" s="206">
        <v>3048</v>
      </c>
      <c r="D58" s="363">
        <f>D9+D26+D39</f>
        <v>698432</v>
      </c>
      <c r="E58" s="363">
        <f t="shared" ref="E58:F58" si="6">E9+E26+E39</f>
        <v>834130</v>
      </c>
      <c r="F58" s="363">
        <f t="shared" si="6"/>
        <v>621187</v>
      </c>
      <c r="G58" s="405">
        <v>552241</v>
      </c>
      <c r="H58" s="214">
        <f t="shared" si="0"/>
        <v>0.88900926774063205</v>
      </c>
    </row>
    <row r="59" spans="1:8" s="56" customFormat="1" ht="20.100000000000001" customHeight="1" x14ac:dyDescent="0.25">
      <c r="A59" s="200"/>
      <c r="B59" s="207" t="s">
        <v>566</v>
      </c>
      <c r="C59" s="206">
        <v>3049</v>
      </c>
      <c r="D59" s="363">
        <f>D14+D32+D47</f>
        <v>698125</v>
      </c>
      <c r="E59" s="363">
        <f t="shared" ref="E59:F59" si="7">E14+E32+E47</f>
        <v>833571</v>
      </c>
      <c r="F59" s="363">
        <f t="shared" si="7"/>
        <v>620868</v>
      </c>
      <c r="G59" s="405">
        <v>548769</v>
      </c>
      <c r="H59" s="214">
        <f t="shared" si="0"/>
        <v>0.88387386690890812</v>
      </c>
    </row>
    <row r="60" spans="1:8" s="56" customFormat="1" ht="20.100000000000001" customHeight="1" x14ac:dyDescent="0.25">
      <c r="A60" s="200"/>
      <c r="B60" s="203" t="s">
        <v>567</v>
      </c>
      <c r="C60" s="204">
        <v>3050</v>
      </c>
      <c r="D60" s="440">
        <f>D58-D59</f>
        <v>307</v>
      </c>
      <c r="E60" s="440">
        <f t="shared" ref="E60:F60" si="8">E58-E59</f>
        <v>559</v>
      </c>
      <c r="F60" s="440">
        <f t="shared" si="8"/>
        <v>319</v>
      </c>
      <c r="G60" s="404">
        <v>3472</v>
      </c>
      <c r="H60" s="213">
        <f t="shared" si="0"/>
        <v>10.884012539184953</v>
      </c>
    </row>
    <row r="61" spans="1:8" s="56" customFormat="1" ht="20.100000000000001" customHeight="1" x14ac:dyDescent="0.25">
      <c r="A61" s="200"/>
      <c r="B61" s="203" t="s">
        <v>568</v>
      </c>
      <c r="C61" s="204">
        <v>3051</v>
      </c>
      <c r="D61" s="439"/>
      <c r="E61" s="441"/>
      <c r="F61" s="461"/>
      <c r="G61" s="404"/>
      <c r="H61" s="213" t="str">
        <f t="shared" si="0"/>
        <v xml:space="preserve">  </v>
      </c>
    </row>
    <row r="62" spans="1:8" s="56" customFormat="1" ht="20.100000000000001" customHeight="1" x14ac:dyDescent="0.25">
      <c r="A62" s="200"/>
      <c r="B62" s="203" t="s">
        <v>559</v>
      </c>
      <c r="C62" s="204">
        <v>3052</v>
      </c>
      <c r="D62" s="440">
        <v>432</v>
      </c>
      <c r="E62" s="441">
        <v>291</v>
      </c>
      <c r="F62" s="461">
        <v>291</v>
      </c>
      <c r="G62" s="404">
        <v>739</v>
      </c>
      <c r="H62" s="213">
        <f t="shared" si="0"/>
        <v>2.5395189003436425</v>
      </c>
    </row>
    <row r="63" spans="1:8" s="56" customFormat="1" ht="24" customHeight="1" x14ac:dyDescent="0.25">
      <c r="A63" s="200"/>
      <c r="B63" s="207" t="s">
        <v>560</v>
      </c>
      <c r="C63" s="206">
        <v>3053</v>
      </c>
      <c r="D63" s="367"/>
      <c r="E63" s="396"/>
      <c r="F63" s="460"/>
      <c r="G63" s="405"/>
      <c r="H63" s="214" t="str">
        <f t="shared" si="0"/>
        <v xml:space="preserve">  </v>
      </c>
    </row>
    <row r="64" spans="1:8" s="56" customFormat="1" ht="24" customHeight="1" x14ac:dyDescent="0.25">
      <c r="A64" s="200"/>
      <c r="B64" s="207" t="s">
        <v>561</v>
      </c>
      <c r="C64" s="206">
        <v>3054</v>
      </c>
      <c r="D64" s="367"/>
      <c r="E64" s="396"/>
      <c r="F64" s="460"/>
      <c r="G64" s="405"/>
      <c r="H64" s="214" t="str">
        <f t="shared" si="0"/>
        <v xml:space="preserve">  </v>
      </c>
    </row>
    <row r="65" spans="2:9" s="56" customFormat="1" ht="20.100000000000001" customHeight="1" x14ac:dyDescent="0.25">
      <c r="B65" s="208" t="s">
        <v>562</v>
      </c>
      <c r="C65" s="632">
        <v>3055</v>
      </c>
      <c r="D65" s="627">
        <f>D60-D61+D62+D63-D64</f>
        <v>739</v>
      </c>
      <c r="E65" s="627">
        <f t="shared" ref="E65:F65" si="9">E60-E61+E62+E63-E64</f>
        <v>850</v>
      </c>
      <c r="F65" s="627">
        <f t="shared" si="9"/>
        <v>610</v>
      </c>
      <c r="G65" s="627">
        <v>4211</v>
      </c>
      <c r="H65" s="625">
        <f>IFERROR(G65/F65,"  ")</f>
        <v>6.9032786885245905</v>
      </c>
    </row>
    <row r="66" spans="2:9" s="56" customFormat="1" ht="13.5" customHeight="1" thickBot="1" x14ac:dyDescent="0.3">
      <c r="B66" s="209" t="s">
        <v>563</v>
      </c>
      <c r="C66" s="633"/>
      <c r="D66" s="627"/>
      <c r="E66" s="627"/>
      <c r="F66" s="627"/>
      <c r="G66" s="627"/>
      <c r="H66" s="626" t="str">
        <f t="shared" si="0"/>
        <v xml:space="preserve">  </v>
      </c>
    </row>
    <row r="67" spans="2:9" x14ac:dyDescent="0.25">
      <c r="B67" s="210"/>
      <c r="H67" s="211" t="str">
        <f t="shared" ref="H67:H73" si="10">IFERROR(G67/F67,"  ")</f>
        <v xml:space="preserve">  </v>
      </c>
    </row>
    <row r="68" spans="2:9" x14ac:dyDescent="0.25">
      <c r="B68" s="166" t="s">
        <v>574</v>
      </c>
      <c r="H68" s="211" t="str">
        <f t="shared" si="10"/>
        <v xml:space="preserve">  </v>
      </c>
      <c r="I68" s="16"/>
    </row>
    <row r="69" spans="2:9" x14ac:dyDescent="0.25">
      <c r="H69" s="211" t="str">
        <f t="shared" si="10"/>
        <v xml:space="preserve">  </v>
      </c>
    </row>
    <row r="70" spans="2:9" x14ac:dyDescent="0.25">
      <c r="H70" s="211" t="str">
        <f t="shared" si="10"/>
        <v xml:space="preserve">  </v>
      </c>
    </row>
    <row r="71" spans="2:9" x14ac:dyDescent="0.25">
      <c r="H71" s="211" t="str">
        <f t="shared" si="10"/>
        <v xml:space="preserve">  </v>
      </c>
    </row>
    <row r="72" spans="2:9" x14ac:dyDescent="0.25">
      <c r="H72" s="211" t="str">
        <f t="shared" si="10"/>
        <v xml:space="preserve">  </v>
      </c>
    </row>
    <row r="73" spans="2:9" x14ac:dyDescent="0.25">
      <c r="H73" s="211" t="str">
        <f t="shared" si="10"/>
        <v xml:space="preserve">  </v>
      </c>
    </row>
    <row r="74" spans="2:9" x14ac:dyDescent="0.25">
      <c r="H74" s="211" t="str">
        <f t="shared" ref="H74:H137" si="11">IFERROR(G74/F74,"  ")</f>
        <v xml:space="preserve">  </v>
      </c>
    </row>
    <row r="75" spans="2:9" x14ac:dyDescent="0.25">
      <c r="H75" s="211" t="str">
        <f t="shared" si="11"/>
        <v xml:space="preserve">  </v>
      </c>
    </row>
    <row r="76" spans="2:9" x14ac:dyDescent="0.25">
      <c r="H76" s="211" t="str">
        <f t="shared" si="11"/>
        <v xml:space="preserve">  </v>
      </c>
    </row>
    <row r="77" spans="2:9" x14ac:dyDescent="0.25">
      <c r="H77" s="211" t="str">
        <f t="shared" si="11"/>
        <v xml:space="preserve">  </v>
      </c>
    </row>
    <row r="78" spans="2:9" x14ac:dyDescent="0.25">
      <c r="H78" s="619" t="str">
        <f t="shared" si="11"/>
        <v xml:space="preserve">  </v>
      </c>
    </row>
    <row r="79" spans="2:9" x14ac:dyDescent="0.25">
      <c r="H79" s="619" t="str">
        <f t="shared" si="11"/>
        <v xml:space="preserve">  </v>
      </c>
    </row>
    <row r="80" spans="2:9" x14ac:dyDescent="0.25">
      <c r="H80" s="211" t="str">
        <f t="shared" si="11"/>
        <v xml:space="preserve">  </v>
      </c>
    </row>
    <row r="81" spans="8:8" x14ac:dyDescent="0.25">
      <c r="H81" s="211" t="str">
        <f t="shared" si="11"/>
        <v xml:space="preserve">  </v>
      </c>
    </row>
    <row r="82" spans="8:8" x14ac:dyDescent="0.25">
      <c r="H82" s="211" t="str">
        <f t="shared" si="11"/>
        <v xml:space="preserve">  </v>
      </c>
    </row>
    <row r="83" spans="8:8" x14ac:dyDescent="0.25">
      <c r="H83" s="211" t="str">
        <f t="shared" si="11"/>
        <v xml:space="preserve">  </v>
      </c>
    </row>
    <row r="84" spans="8:8" x14ac:dyDescent="0.25">
      <c r="H84" s="211" t="str">
        <f t="shared" si="11"/>
        <v xml:space="preserve">  </v>
      </c>
    </row>
    <row r="85" spans="8:8" x14ac:dyDescent="0.25">
      <c r="H85" s="211" t="str">
        <f t="shared" si="11"/>
        <v xml:space="preserve">  </v>
      </c>
    </row>
    <row r="86" spans="8:8" x14ac:dyDescent="0.25">
      <c r="H86" s="211" t="str">
        <f t="shared" si="11"/>
        <v xml:space="preserve">  </v>
      </c>
    </row>
    <row r="87" spans="8:8" x14ac:dyDescent="0.25">
      <c r="H87" s="211" t="str">
        <f t="shared" si="11"/>
        <v xml:space="preserve">  </v>
      </c>
    </row>
    <row r="88" spans="8:8" x14ac:dyDescent="0.25">
      <c r="H88" s="211" t="str">
        <f t="shared" si="11"/>
        <v xml:space="preserve">  </v>
      </c>
    </row>
    <row r="89" spans="8:8" x14ac:dyDescent="0.25">
      <c r="H89" s="211" t="str">
        <f t="shared" si="11"/>
        <v xml:space="preserve">  </v>
      </c>
    </row>
    <row r="90" spans="8:8" x14ac:dyDescent="0.25">
      <c r="H90" s="211" t="str">
        <f t="shared" si="11"/>
        <v xml:space="preserve">  </v>
      </c>
    </row>
    <row r="91" spans="8:8" x14ac:dyDescent="0.25">
      <c r="H91" s="211" t="str">
        <f t="shared" si="11"/>
        <v xml:space="preserve">  </v>
      </c>
    </row>
    <row r="92" spans="8:8" x14ac:dyDescent="0.25">
      <c r="H92" s="211" t="str">
        <f t="shared" si="11"/>
        <v xml:space="preserve">  </v>
      </c>
    </row>
    <row r="93" spans="8:8" x14ac:dyDescent="0.25">
      <c r="H93" s="619" t="str">
        <f t="shared" si="11"/>
        <v xml:space="preserve">  </v>
      </c>
    </row>
    <row r="94" spans="8:8" x14ac:dyDescent="0.25">
      <c r="H94" s="619" t="str">
        <f t="shared" si="11"/>
        <v xml:space="preserve">  </v>
      </c>
    </row>
    <row r="95" spans="8:8" x14ac:dyDescent="0.25">
      <c r="H95" s="619" t="str">
        <f t="shared" si="11"/>
        <v xml:space="preserve">  </v>
      </c>
    </row>
    <row r="96" spans="8:8" x14ac:dyDescent="0.25">
      <c r="H96" s="619" t="str">
        <f t="shared" si="11"/>
        <v xml:space="preserve">  </v>
      </c>
    </row>
    <row r="97" spans="8:8" x14ac:dyDescent="0.25">
      <c r="H97" s="211" t="str">
        <f t="shared" si="11"/>
        <v xml:space="preserve">  </v>
      </c>
    </row>
    <row r="98" spans="8:8" x14ac:dyDescent="0.25">
      <c r="H98" s="211" t="str">
        <f t="shared" si="11"/>
        <v xml:space="preserve">  </v>
      </c>
    </row>
    <row r="99" spans="8:8" x14ac:dyDescent="0.25">
      <c r="H99" s="211" t="str">
        <f t="shared" si="11"/>
        <v xml:space="preserve">  </v>
      </c>
    </row>
    <row r="100" spans="8:8" x14ac:dyDescent="0.25">
      <c r="H100" s="619" t="str">
        <f t="shared" si="11"/>
        <v xml:space="preserve">  </v>
      </c>
    </row>
    <row r="101" spans="8:8" x14ac:dyDescent="0.25">
      <c r="H101" s="619" t="str">
        <f t="shared" si="11"/>
        <v xml:space="preserve">  </v>
      </c>
    </row>
    <row r="102" spans="8:8" x14ac:dyDescent="0.25">
      <c r="H102" s="211" t="str">
        <f t="shared" si="11"/>
        <v xml:space="preserve">  </v>
      </c>
    </row>
    <row r="103" spans="8:8" x14ac:dyDescent="0.25">
      <c r="H103" s="211" t="str">
        <f t="shared" si="11"/>
        <v xml:space="preserve">  </v>
      </c>
    </row>
    <row r="104" spans="8:8" x14ac:dyDescent="0.25">
      <c r="H104" s="211" t="str">
        <f t="shared" si="11"/>
        <v xml:space="preserve">  </v>
      </c>
    </row>
    <row r="105" spans="8:8" x14ac:dyDescent="0.25">
      <c r="H105" s="211" t="str">
        <f t="shared" si="11"/>
        <v xml:space="preserve">  </v>
      </c>
    </row>
    <row r="106" spans="8:8" x14ac:dyDescent="0.25">
      <c r="H106" s="211" t="str">
        <f t="shared" si="11"/>
        <v xml:space="preserve">  </v>
      </c>
    </row>
    <row r="107" spans="8:8" x14ac:dyDescent="0.25">
      <c r="H107" s="211" t="str">
        <f t="shared" si="11"/>
        <v xml:space="preserve">  </v>
      </c>
    </row>
    <row r="108" spans="8:8" x14ac:dyDescent="0.25">
      <c r="H108" s="211" t="str">
        <f t="shared" si="11"/>
        <v xml:space="preserve">  </v>
      </c>
    </row>
    <row r="109" spans="8:8" x14ac:dyDescent="0.25">
      <c r="H109" s="211" t="str">
        <f t="shared" si="11"/>
        <v xml:space="preserve">  </v>
      </c>
    </row>
    <row r="110" spans="8:8" x14ac:dyDescent="0.25">
      <c r="H110" s="211" t="str">
        <f t="shared" si="11"/>
        <v xml:space="preserve">  </v>
      </c>
    </row>
    <row r="111" spans="8:8" x14ac:dyDescent="0.25">
      <c r="H111" s="211" t="str">
        <f t="shared" si="11"/>
        <v xml:space="preserve">  </v>
      </c>
    </row>
    <row r="112" spans="8:8" x14ac:dyDescent="0.25">
      <c r="H112" s="619" t="str">
        <f t="shared" si="11"/>
        <v xml:space="preserve">  </v>
      </c>
    </row>
    <row r="113" spans="8:8" x14ac:dyDescent="0.25">
      <c r="H113" s="619" t="str">
        <f t="shared" si="11"/>
        <v xml:space="preserve">  </v>
      </c>
    </row>
    <row r="114" spans="8:8" x14ac:dyDescent="0.25">
      <c r="H114" s="211" t="str">
        <f t="shared" si="11"/>
        <v xml:space="preserve">  </v>
      </c>
    </row>
    <row r="115" spans="8:8" x14ac:dyDescent="0.25">
      <c r="H115" s="619" t="str">
        <f t="shared" si="11"/>
        <v xml:space="preserve">  </v>
      </c>
    </row>
    <row r="116" spans="8:8" x14ac:dyDescent="0.25">
      <c r="H116" s="619" t="str">
        <f t="shared" si="11"/>
        <v xml:space="preserve">  </v>
      </c>
    </row>
    <row r="117" spans="8:8" x14ac:dyDescent="0.25">
      <c r="H117" s="211" t="str">
        <f t="shared" si="11"/>
        <v xml:space="preserve">  </v>
      </c>
    </row>
    <row r="118" spans="8:8" x14ac:dyDescent="0.25">
      <c r="H118" s="211" t="str">
        <f t="shared" si="11"/>
        <v xml:space="preserve">  </v>
      </c>
    </row>
    <row r="119" spans="8:8" x14ac:dyDescent="0.25">
      <c r="H119" s="211" t="str">
        <f t="shared" si="11"/>
        <v xml:space="preserve">  </v>
      </c>
    </row>
    <row r="120" spans="8:8" x14ac:dyDescent="0.25">
      <c r="H120" s="211" t="str">
        <f t="shared" si="11"/>
        <v xml:space="preserve">  </v>
      </c>
    </row>
    <row r="121" spans="8:8" x14ac:dyDescent="0.25">
      <c r="H121" s="211" t="str">
        <f t="shared" si="11"/>
        <v xml:space="preserve">  </v>
      </c>
    </row>
    <row r="122" spans="8:8" x14ac:dyDescent="0.25">
      <c r="H122" s="211" t="str">
        <f t="shared" si="11"/>
        <v xml:space="preserve">  </v>
      </c>
    </row>
    <row r="123" spans="8:8" x14ac:dyDescent="0.25">
      <c r="H123" s="211" t="str">
        <f t="shared" si="11"/>
        <v xml:space="preserve">  </v>
      </c>
    </row>
    <row r="124" spans="8:8" x14ac:dyDescent="0.25">
      <c r="H124" s="211" t="str">
        <f t="shared" si="11"/>
        <v xml:space="preserve">  </v>
      </c>
    </row>
    <row r="125" spans="8:8" x14ac:dyDescent="0.25">
      <c r="H125" s="619" t="str">
        <f t="shared" si="11"/>
        <v xml:space="preserve">  </v>
      </c>
    </row>
    <row r="126" spans="8:8" x14ac:dyDescent="0.25">
      <c r="H126" s="619" t="str">
        <f t="shared" si="11"/>
        <v xml:space="preserve">  </v>
      </c>
    </row>
    <row r="127" spans="8:8" x14ac:dyDescent="0.25">
      <c r="H127" s="211" t="str">
        <f t="shared" si="11"/>
        <v xml:space="preserve">  </v>
      </c>
    </row>
    <row r="128" spans="8:8" x14ac:dyDescent="0.25">
      <c r="H128" s="211" t="str">
        <f t="shared" si="11"/>
        <v xml:space="preserve">  </v>
      </c>
    </row>
    <row r="129" spans="8:8" x14ac:dyDescent="0.25">
      <c r="H129" s="211" t="str">
        <f t="shared" si="11"/>
        <v xml:space="preserve">  </v>
      </c>
    </row>
    <row r="130" spans="8:8" x14ac:dyDescent="0.25">
      <c r="H130" s="211" t="str">
        <f t="shared" si="11"/>
        <v xml:space="preserve">  </v>
      </c>
    </row>
    <row r="131" spans="8:8" x14ac:dyDescent="0.25">
      <c r="H131" s="211" t="str">
        <f t="shared" si="11"/>
        <v xml:space="preserve">  </v>
      </c>
    </row>
    <row r="132" spans="8:8" x14ac:dyDescent="0.25">
      <c r="H132" s="211" t="str">
        <f t="shared" si="11"/>
        <v xml:space="preserve">  </v>
      </c>
    </row>
    <row r="133" spans="8:8" x14ac:dyDescent="0.25">
      <c r="H133" s="620" t="str">
        <f t="shared" si="11"/>
        <v xml:space="preserve">  </v>
      </c>
    </row>
    <row r="134" spans="8:8" x14ac:dyDescent="0.25">
      <c r="H134" s="620" t="str">
        <f t="shared" si="11"/>
        <v xml:space="preserve">  </v>
      </c>
    </row>
    <row r="135" spans="8:8" x14ac:dyDescent="0.25">
      <c r="H135" s="211" t="str">
        <f t="shared" si="11"/>
        <v xml:space="preserve">  </v>
      </c>
    </row>
    <row r="136" spans="8:8" x14ac:dyDescent="0.25">
      <c r="H136" s="211" t="str">
        <f t="shared" si="11"/>
        <v xml:space="preserve">  </v>
      </c>
    </row>
    <row r="137" spans="8:8" x14ac:dyDescent="0.25">
      <c r="H137" s="211" t="str">
        <f t="shared" si="11"/>
        <v xml:space="preserve">  </v>
      </c>
    </row>
    <row r="138" spans="8:8" x14ac:dyDescent="0.25">
      <c r="H138" s="211" t="str">
        <f t="shared" ref="H138:H144" si="12">IFERROR(G138/F138,"  ")</f>
        <v xml:space="preserve">  </v>
      </c>
    </row>
    <row r="139" spans="8:8" x14ac:dyDescent="0.25">
      <c r="H139" s="211" t="str">
        <f t="shared" si="12"/>
        <v xml:space="preserve">  </v>
      </c>
    </row>
    <row r="140" spans="8:8" x14ac:dyDescent="0.25">
      <c r="H140" s="619" t="str">
        <f t="shared" si="12"/>
        <v xml:space="preserve">  </v>
      </c>
    </row>
    <row r="141" spans="8:8" x14ac:dyDescent="0.25">
      <c r="H141" s="619" t="str">
        <f t="shared" si="12"/>
        <v xml:space="preserve">  </v>
      </c>
    </row>
    <row r="142" spans="8:8" x14ac:dyDescent="0.25">
      <c r="H142" s="619" t="str">
        <f t="shared" si="12"/>
        <v xml:space="preserve">  </v>
      </c>
    </row>
    <row r="143" spans="8:8" x14ac:dyDescent="0.25">
      <c r="H143" s="619" t="str">
        <f t="shared" si="12"/>
        <v xml:space="preserve">  </v>
      </c>
    </row>
    <row r="144" spans="8:8" x14ac:dyDescent="0.25">
      <c r="H144" s="211" t="str">
        <f t="shared" si="12"/>
        <v xml:space="preserve">  </v>
      </c>
    </row>
    <row r="145" spans="8:8" x14ac:dyDescent="0.25">
      <c r="H145" s="168"/>
    </row>
    <row r="146" spans="8:8" x14ac:dyDescent="0.25">
      <c r="H146" s="168"/>
    </row>
    <row r="147" spans="8:8" x14ac:dyDescent="0.25">
      <c r="H147" s="168"/>
    </row>
    <row r="148" spans="8:8" x14ac:dyDescent="0.25">
      <c r="H148" s="168"/>
    </row>
    <row r="149" spans="8:8" x14ac:dyDescent="0.25">
      <c r="H149" s="168"/>
    </row>
    <row r="150" spans="8:8" x14ac:dyDescent="0.25">
      <c r="H150" s="168"/>
    </row>
    <row r="151" spans="8:8" x14ac:dyDescent="0.25">
      <c r="H151" s="168"/>
    </row>
    <row r="152" spans="8:8" x14ac:dyDescent="0.25">
      <c r="H152" s="168"/>
    </row>
    <row r="153" spans="8:8" x14ac:dyDescent="0.25">
      <c r="H153" s="168"/>
    </row>
  </sheetData>
  <mergeCells count="24">
    <mergeCell ref="B2:H2"/>
    <mergeCell ref="B3:H3"/>
    <mergeCell ref="C65:C66"/>
    <mergeCell ref="D65:D66"/>
    <mergeCell ref="E65:E66"/>
    <mergeCell ref="B5:B6"/>
    <mergeCell ref="C5:C6"/>
    <mergeCell ref="F65:F66"/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opLeftCell="A4" zoomScale="75" zoomScaleNormal="75" workbookViewId="0">
      <selection activeCell="N17" sqref="N17"/>
    </sheetView>
  </sheetViews>
  <sheetFormatPr defaultColWidth="9.140625" defaultRowHeight="15.75" x14ac:dyDescent="0.2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6" width="20.7109375" style="2" customWidth="1"/>
    <col min="7" max="7" width="20.7109375" style="406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 x14ac:dyDescent="0.3">
      <c r="H1" s="156" t="s">
        <v>209</v>
      </c>
    </row>
    <row r="2" spans="2:24" ht="20.25" x14ac:dyDescent="0.3">
      <c r="B2" s="641" t="s">
        <v>37</v>
      </c>
      <c r="C2" s="641"/>
      <c r="D2" s="641"/>
      <c r="E2" s="641"/>
      <c r="F2" s="641"/>
      <c r="G2" s="641"/>
      <c r="H2" s="641"/>
      <c r="I2" s="1"/>
    </row>
    <row r="3" spans="2:24" ht="19.5" thickBot="1" x14ac:dyDescent="0.35">
      <c r="C3" s="1"/>
      <c r="D3" s="30"/>
      <c r="E3" s="1"/>
      <c r="F3" s="1"/>
      <c r="G3" s="442"/>
      <c r="H3" s="68" t="s">
        <v>3</v>
      </c>
      <c r="I3" s="1"/>
    </row>
    <row r="4" spans="2:24" ht="36.75" customHeight="1" x14ac:dyDescent="0.25">
      <c r="B4" s="642" t="s">
        <v>4</v>
      </c>
      <c r="C4" s="644" t="s">
        <v>6</v>
      </c>
      <c r="D4" s="646" t="s">
        <v>775</v>
      </c>
      <c r="E4" s="648" t="s">
        <v>776</v>
      </c>
      <c r="F4" s="650" t="s">
        <v>838</v>
      </c>
      <c r="G4" s="651"/>
      <c r="H4" s="652" t="s">
        <v>841</v>
      </c>
      <c r="I4" s="639"/>
      <c r="J4" s="640"/>
      <c r="K4" s="639"/>
      <c r="L4" s="640"/>
      <c r="M4" s="639"/>
      <c r="N4" s="640"/>
      <c r="O4" s="639"/>
      <c r="P4" s="640"/>
      <c r="Q4" s="639"/>
      <c r="R4" s="640"/>
      <c r="S4" s="640"/>
      <c r="T4" s="640"/>
      <c r="U4" s="3"/>
      <c r="V4" s="3"/>
      <c r="W4" s="3"/>
      <c r="X4" s="3"/>
    </row>
    <row r="5" spans="2:24" ht="30.75" customHeight="1" thickBot="1" x14ac:dyDescent="0.3">
      <c r="B5" s="643"/>
      <c r="C5" s="645"/>
      <c r="D5" s="647"/>
      <c r="E5" s="649"/>
      <c r="F5" s="451" t="s">
        <v>0</v>
      </c>
      <c r="G5" s="510" t="s">
        <v>46</v>
      </c>
      <c r="H5" s="653"/>
      <c r="I5" s="639"/>
      <c r="J5" s="639"/>
      <c r="K5" s="639"/>
      <c r="L5" s="639"/>
      <c r="M5" s="639"/>
      <c r="N5" s="639"/>
      <c r="O5" s="639"/>
      <c r="P5" s="640"/>
      <c r="Q5" s="639"/>
      <c r="R5" s="640"/>
      <c r="S5" s="640"/>
      <c r="T5" s="640"/>
      <c r="U5" s="3"/>
      <c r="V5" s="3"/>
      <c r="W5" s="3"/>
      <c r="X5" s="3"/>
    </row>
    <row r="6" spans="2:24" s="35" customFormat="1" ht="35.25" customHeight="1" x14ac:dyDescent="0.3">
      <c r="B6" s="457" t="s">
        <v>53</v>
      </c>
      <c r="C6" s="458" t="s">
        <v>81</v>
      </c>
      <c r="D6" s="445">
        <v>259542952</v>
      </c>
      <c r="E6" s="453">
        <v>282362800</v>
      </c>
      <c r="F6" s="462">
        <v>211800000</v>
      </c>
      <c r="G6" s="445">
        <v>217497356</v>
      </c>
      <c r="H6" s="448">
        <f t="shared" ref="H6:H37" si="0">IFERROR(G6/F6,"  ")</f>
        <v>1.0268996978281397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 x14ac:dyDescent="0.3">
      <c r="B7" s="134" t="s">
        <v>54</v>
      </c>
      <c r="C7" s="40" t="s">
        <v>119</v>
      </c>
      <c r="D7" s="446">
        <v>358270632</v>
      </c>
      <c r="E7" s="454">
        <v>402800000</v>
      </c>
      <c r="F7" s="463">
        <v>301750000</v>
      </c>
      <c r="G7" s="446">
        <v>300389361</v>
      </c>
      <c r="H7" s="449">
        <f t="shared" si="0"/>
        <v>0.99549084009942002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 x14ac:dyDescent="0.3">
      <c r="B8" s="134" t="s">
        <v>55</v>
      </c>
      <c r="C8" s="40" t="s">
        <v>120</v>
      </c>
      <c r="D8" s="446">
        <v>415853363</v>
      </c>
      <c r="E8" s="454">
        <v>463824200</v>
      </c>
      <c r="F8" s="463">
        <v>347465125</v>
      </c>
      <c r="G8" s="446">
        <v>345886157</v>
      </c>
      <c r="H8" s="449">
        <f t="shared" si="0"/>
        <v>0.99545575113473617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 x14ac:dyDescent="0.3">
      <c r="B9" s="134" t="s">
        <v>56</v>
      </c>
      <c r="C9" s="40" t="s">
        <v>569</v>
      </c>
      <c r="D9" s="459">
        <f>SUM(D10:D11)</f>
        <v>377</v>
      </c>
      <c r="E9" s="454">
        <f t="shared" ref="E9:G9" si="1">E10+E11</f>
        <v>376</v>
      </c>
      <c r="F9" s="463">
        <f t="shared" si="1"/>
        <v>378</v>
      </c>
      <c r="G9" s="463">
        <f t="shared" si="1"/>
        <v>368</v>
      </c>
      <c r="H9" s="449">
        <f t="shared" si="0"/>
        <v>0.97354497354497349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 x14ac:dyDescent="0.3">
      <c r="B10" s="134" t="s">
        <v>124</v>
      </c>
      <c r="C10" s="135" t="s">
        <v>121</v>
      </c>
      <c r="D10" s="446">
        <v>349</v>
      </c>
      <c r="E10" s="454">
        <v>342</v>
      </c>
      <c r="F10" s="463">
        <v>344</v>
      </c>
      <c r="G10" s="489">
        <v>344</v>
      </c>
      <c r="H10" s="449">
        <f t="shared" si="0"/>
        <v>1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 x14ac:dyDescent="0.3">
      <c r="B11" s="134" t="s">
        <v>123</v>
      </c>
      <c r="C11" s="135" t="s">
        <v>122</v>
      </c>
      <c r="D11" s="446">
        <v>28</v>
      </c>
      <c r="E11" s="454">
        <v>34</v>
      </c>
      <c r="F11" s="463">
        <v>34</v>
      </c>
      <c r="G11" s="489">
        <v>24</v>
      </c>
      <c r="H11" s="449">
        <f t="shared" si="0"/>
        <v>0.70588235294117652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 x14ac:dyDescent="0.3">
      <c r="B12" s="134" t="s">
        <v>97</v>
      </c>
      <c r="C12" s="136" t="s">
        <v>7</v>
      </c>
      <c r="D12" s="446"/>
      <c r="E12" s="454">
        <v>1250000</v>
      </c>
      <c r="F12" s="463">
        <v>937500</v>
      </c>
      <c r="G12" s="446">
        <v>987654</v>
      </c>
      <c r="H12" s="449">
        <f>IFERROR(G12/F12,"  ")</f>
        <v>1.0534976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 x14ac:dyDescent="0.3">
      <c r="B13" s="134" t="s">
        <v>98</v>
      </c>
      <c r="C13" s="136" t="s">
        <v>71</v>
      </c>
      <c r="D13" s="446"/>
      <c r="E13" s="454">
        <v>1</v>
      </c>
      <c r="F13" s="463">
        <v>1</v>
      </c>
      <c r="G13" s="489">
        <v>2</v>
      </c>
      <c r="H13" s="449">
        <f t="shared" si="0"/>
        <v>2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 x14ac:dyDescent="0.3">
      <c r="B14" s="134" t="s">
        <v>99</v>
      </c>
      <c r="C14" s="136" t="s">
        <v>8</v>
      </c>
      <c r="D14" s="446"/>
      <c r="E14" s="454"/>
      <c r="F14" s="463"/>
      <c r="G14" s="446"/>
      <c r="H14" s="449" t="str">
        <f t="shared" si="0"/>
        <v xml:space="preserve">  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 x14ac:dyDescent="0.3">
      <c r="B15" s="134" t="s">
        <v>100</v>
      </c>
      <c r="C15" s="136" t="s">
        <v>72</v>
      </c>
      <c r="D15" s="446"/>
      <c r="E15" s="454"/>
      <c r="F15" s="463"/>
      <c r="G15" s="446"/>
      <c r="H15" s="449" t="str">
        <f t="shared" si="0"/>
        <v xml:space="preserve">  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 x14ac:dyDescent="0.3">
      <c r="B16" s="134" t="s">
        <v>101</v>
      </c>
      <c r="C16" s="40" t="s">
        <v>9</v>
      </c>
      <c r="D16" s="446">
        <v>5267929</v>
      </c>
      <c r="E16" s="454">
        <v>6000000</v>
      </c>
      <c r="F16" s="463">
        <v>4500000</v>
      </c>
      <c r="G16" s="446">
        <v>2504623</v>
      </c>
      <c r="H16" s="449">
        <f t="shared" si="0"/>
        <v>0.55658288888888885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 x14ac:dyDescent="0.3">
      <c r="B17" s="134" t="s">
        <v>102</v>
      </c>
      <c r="C17" s="40" t="s">
        <v>73</v>
      </c>
      <c r="D17" s="446"/>
      <c r="E17" s="454">
        <v>14</v>
      </c>
      <c r="F17" s="463">
        <v>14</v>
      </c>
      <c r="G17" s="446">
        <v>20</v>
      </c>
      <c r="H17" s="449">
        <f t="shared" si="0"/>
        <v>1.4285714285714286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 x14ac:dyDescent="0.3">
      <c r="B18" s="134" t="s">
        <v>103</v>
      </c>
      <c r="C18" s="40" t="s">
        <v>10</v>
      </c>
      <c r="D18" s="446"/>
      <c r="E18" s="454"/>
      <c r="F18" s="463"/>
      <c r="G18" s="446"/>
      <c r="H18" s="449" t="str">
        <f t="shared" si="0"/>
        <v xml:space="preserve">  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 x14ac:dyDescent="0.3">
      <c r="B19" s="134" t="s">
        <v>104</v>
      </c>
      <c r="C19" s="136" t="s">
        <v>74</v>
      </c>
      <c r="D19" s="446"/>
      <c r="E19" s="454"/>
      <c r="F19" s="463"/>
      <c r="G19" s="446"/>
      <c r="H19" s="449" t="str">
        <f t="shared" si="0"/>
        <v xml:space="preserve">  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 x14ac:dyDescent="0.3">
      <c r="B20" s="134" t="s">
        <v>105</v>
      </c>
      <c r="C20" s="40" t="s">
        <v>83</v>
      </c>
      <c r="D20" s="446"/>
      <c r="E20" s="454"/>
      <c r="F20" s="463"/>
      <c r="G20" s="446"/>
      <c r="H20" s="449" t="str">
        <f t="shared" si="0"/>
        <v xml:space="preserve">  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 x14ac:dyDescent="0.3">
      <c r="B21" s="134" t="s">
        <v>63</v>
      </c>
      <c r="C21" s="40" t="s">
        <v>82</v>
      </c>
      <c r="D21" s="446"/>
      <c r="E21" s="454"/>
      <c r="F21" s="463"/>
      <c r="G21" s="446"/>
      <c r="H21" s="449" t="str">
        <f t="shared" si="0"/>
        <v xml:space="preserve">  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 x14ac:dyDescent="0.3">
      <c r="B22" s="134" t="s">
        <v>106</v>
      </c>
      <c r="C22" s="40" t="s">
        <v>75</v>
      </c>
      <c r="D22" s="446"/>
      <c r="E22" s="454"/>
      <c r="F22" s="463"/>
      <c r="G22" s="446"/>
      <c r="H22" s="449" t="str">
        <f t="shared" si="0"/>
        <v xml:space="preserve">  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 x14ac:dyDescent="0.3">
      <c r="B23" s="134" t="s">
        <v>107</v>
      </c>
      <c r="C23" s="40" t="s">
        <v>76</v>
      </c>
      <c r="D23" s="446"/>
      <c r="E23" s="454"/>
      <c r="F23" s="463"/>
      <c r="G23" s="446"/>
      <c r="H23" s="449" t="str">
        <f t="shared" si="0"/>
        <v xml:space="preserve">  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 x14ac:dyDescent="0.3">
      <c r="B24" s="134" t="s">
        <v>108</v>
      </c>
      <c r="C24" s="40" t="s">
        <v>77</v>
      </c>
      <c r="D24" s="446"/>
      <c r="E24" s="454"/>
      <c r="F24" s="463"/>
      <c r="G24" s="446"/>
      <c r="H24" s="449" t="str">
        <f t="shared" si="0"/>
        <v xml:space="preserve">  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 x14ac:dyDescent="0.3">
      <c r="B25" s="134" t="s">
        <v>109</v>
      </c>
      <c r="C25" s="40" t="s">
        <v>78</v>
      </c>
      <c r="D25" s="446">
        <v>3</v>
      </c>
      <c r="E25" s="454">
        <v>3</v>
      </c>
      <c r="F25" s="463">
        <v>3</v>
      </c>
      <c r="G25" s="446">
        <v>3</v>
      </c>
      <c r="H25" s="449">
        <f t="shared" si="0"/>
        <v>1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 x14ac:dyDescent="0.3">
      <c r="B26" s="134" t="s">
        <v>110</v>
      </c>
      <c r="C26" s="40" t="s">
        <v>11</v>
      </c>
      <c r="D26" s="446">
        <v>4170140</v>
      </c>
      <c r="E26" s="454">
        <v>21500000</v>
      </c>
      <c r="F26" s="463">
        <v>16125000</v>
      </c>
      <c r="G26" s="446">
        <v>13184031</v>
      </c>
      <c r="H26" s="449">
        <f t="shared" si="0"/>
        <v>0.81761432558139535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 x14ac:dyDescent="0.3">
      <c r="B27" s="134" t="s">
        <v>111</v>
      </c>
      <c r="C27" s="40" t="s">
        <v>79</v>
      </c>
      <c r="D27" s="446">
        <v>36310</v>
      </c>
      <c r="E27" s="454">
        <v>250000</v>
      </c>
      <c r="F27" s="463">
        <v>185000</v>
      </c>
      <c r="G27" s="446">
        <v>8850</v>
      </c>
      <c r="H27" s="449">
        <f t="shared" si="0"/>
        <v>4.7837837837837835E-2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 x14ac:dyDescent="0.2">
      <c r="B28" s="134" t="s">
        <v>112</v>
      </c>
      <c r="C28" s="136" t="s">
        <v>80</v>
      </c>
      <c r="D28" s="446"/>
      <c r="E28" s="454">
        <v>100000</v>
      </c>
      <c r="F28" s="463">
        <v>75000</v>
      </c>
      <c r="G28" s="446">
        <v>0</v>
      </c>
      <c r="H28" s="449">
        <f t="shared" si="0"/>
        <v>0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 x14ac:dyDescent="0.3">
      <c r="B29" s="134" t="s">
        <v>113</v>
      </c>
      <c r="C29" s="40" t="s">
        <v>12</v>
      </c>
      <c r="D29" s="446">
        <v>1039878</v>
      </c>
      <c r="E29" s="454">
        <v>2800000</v>
      </c>
      <c r="F29" s="463">
        <v>2175000</v>
      </c>
      <c r="G29" s="446">
        <v>1416453</v>
      </c>
      <c r="H29" s="449">
        <f t="shared" si="0"/>
        <v>0.6512427586206897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 x14ac:dyDescent="0.3">
      <c r="B30" s="134" t="s">
        <v>114</v>
      </c>
      <c r="C30" s="40" t="s">
        <v>47</v>
      </c>
      <c r="D30" s="446">
        <v>7</v>
      </c>
      <c r="E30" s="454">
        <v>9</v>
      </c>
      <c r="F30" s="463">
        <v>7</v>
      </c>
      <c r="G30" s="446"/>
      <c r="H30" s="449">
        <f t="shared" si="0"/>
        <v>0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 x14ac:dyDescent="0.3">
      <c r="B31" s="134" t="s">
        <v>64</v>
      </c>
      <c r="C31" s="40" t="s">
        <v>13</v>
      </c>
      <c r="D31" s="446">
        <v>2602767</v>
      </c>
      <c r="E31" s="454">
        <v>2000000</v>
      </c>
      <c r="F31" s="463">
        <v>880000</v>
      </c>
      <c r="G31" s="446">
        <v>866498</v>
      </c>
      <c r="H31" s="449">
        <f t="shared" si="0"/>
        <v>0.98465681818181816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 x14ac:dyDescent="0.3">
      <c r="B32" s="134" t="s">
        <v>115</v>
      </c>
      <c r="C32" s="40" t="s">
        <v>47</v>
      </c>
      <c r="D32" s="446">
        <v>34</v>
      </c>
      <c r="E32" s="454">
        <v>25</v>
      </c>
      <c r="F32" s="463">
        <v>11</v>
      </c>
      <c r="G32" s="446">
        <v>10</v>
      </c>
      <c r="H32" s="449">
        <f t="shared" si="0"/>
        <v>0.90909090909090906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 x14ac:dyDescent="0.3">
      <c r="B33" s="134" t="s">
        <v>116</v>
      </c>
      <c r="C33" s="40" t="s">
        <v>14</v>
      </c>
      <c r="D33" s="446"/>
      <c r="E33" s="454"/>
      <c r="F33" s="463"/>
      <c r="G33" s="446"/>
      <c r="H33" s="449" t="str">
        <f t="shared" si="0"/>
        <v xml:space="preserve">  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 x14ac:dyDescent="0.3">
      <c r="B34" s="134" t="s">
        <v>117</v>
      </c>
      <c r="C34" s="40" t="s">
        <v>15</v>
      </c>
      <c r="D34" s="446">
        <v>152562</v>
      </c>
      <c r="E34" s="454">
        <v>500000</v>
      </c>
      <c r="F34" s="463">
        <v>375000</v>
      </c>
      <c r="G34" s="446">
        <v>230864</v>
      </c>
      <c r="H34" s="449">
        <f t="shared" si="0"/>
        <v>0.61563733333333337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 x14ac:dyDescent="0.3">
      <c r="B35" s="134" t="s">
        <v>118</v>
      </c>
      <c r="C35" s="40" t="s">
        <v>16</v>
      </c>
      <c r="D35" s="446"/>
      <c r="E35" s="454"/>
      <c r="F35" s="463"/>
      <c r="G35" s="446"/>
      <c r="H35" s="449" t="str">
        <f t="shared" si="0"/>
        <v xml:space="preserve">  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 x14ac:dyDescent="0.3">
      <c r="B36" s="134" t="s">
        <v>65</v>
      </c>
      <c r="C36" s="40" t="s">
        <v>17</v>
      </c>
      <c r="D36" s="447"/>
      <c r="E36" s="455"/>
      <c r="F36" s="463"/>
      <c r="G36" s="446"/>
      <c r="H36" s="449" t="str">
        <f t="shared" si="0"/>
        <v xml:space="preserve">  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 x14ac:dyDescent="0.35">
      <c r="B37" s="132" t="s">
        <v>267</v>
      </c>
      <c r="C37" s="133" t="s">
        <v>266</v>
      </c>
      <c r="D37" s="452"/>
      <c r="E37" s="456"/>
      <c r="F37" s="464"/>
      <c r="G37" s="452"/>
      <c r="H37" s="450" t="str">
        <f t="shared" si="0"/>
        <v xml:space="preserve">  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 x14ac:dyDescent="0.3">
      <c r="B38" s="38"/>
      <c r="C38" s="95"/>
      <c r="D38" s="42"/>
      <c r="E38" s="95"/>
      <c r="F38" s="38"/>
      <c r="G38" s="490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 x14ac:dyDescent="0.3">
      <c r="B39" s="38"/>
      <c r="C39" s="13" t="s">
        <v>574</v>
      </c>
      <c r="D39" s="217" t="s">
        <v>851</v>
      </c>
      <c r="E39" s="116"/>
      <c r="F39" s="60"/>
      <c r="G39" s="491">
        <v>365085130</v>
      </c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 x14ac:dyDescent="0.3">
      <c r="B40" s="38"/>
      <c r="C40" s="116" t="s">
        <v>570</v>
      </c>
      <c r="D40" s="217"/>
      <c r="E40" s="116"/>
      <c r="F40" s="60"/>
      <c r="G40" s="490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 x14ac:dyDescent="0.3">
      <c r="B41" s="38"/>
      <c r="C41" s="636" t="s">
        <v>683</v>
      </c>
      <c r="D41" s="636"/>
      <c r="E41" s="636"/>
      <c r="F41" s="636"/>
      <c r="G41" s="490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 x14ac:dyDescent="0.25">
      <c r="B42" s="96"/>
      <c r="C42" s="5"/>
      <c r="D42" s="31"/>
      <c r="E42" s="5"/>
      <c r="F42" s="96"/>
      <c r="G42" s="443"/>
      <c r="H42" s="9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x14ac:dyDescent="0.25">
      <c r="B43" s="637"/>
      <c r="C43" s="637"/>
      <c r="D43" s="13"/>
      <c r="E43" s="638"/>
      <c r="F43" s="638"/>
      <c r="G43" s="638"/>
      <c r="H43" s="638"/>
      <c r="I43" s="9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 x14ac:dyDescent="0.25">
      <c r="B44" s="13"/>
      <c r="C44" s="13"/>
      <c r="D44" s="94"/>
      <c r="F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x14ac:dyDescent="0.25">
      <c r="B45" s="96"/>
      <c r="C45" s="5"/>
      <c r="D45" s="31"/>
      <c r="E45" s="5"/>
      <c r="F45" s="96"/>
      <c r="G45" s="443"/>
      <c r="H45" s="9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x14ac:dyDescent="0.25">
      <c r="B46" s="96"/>
      <c r="C46" s="3"/>
      <c r="D46" s="32"/>
      <c r="E46" s="3"/>
      <c r="F46" s="96"/>
      <c r="G46" s="443"/>
      <c r="H46" s="9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x14ac:dyDescent="0.25">
      <c r="B47" s="96"/>
      <c r="C47" s="3"/>
      <c r="D47" s="32"/>
      <c r="E47" s="3"/>
      <c r="F47" s="96"/>
      <c r="G47" s="443"/>
      <c r="H47" s="96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x14ac:dyDescent="0.25">
      <c r="B48" s="96"/>
      <c r="C48" s="3"/>
      <c r="D48" s="32"/>
      <c r="E48" s="3"/>
      <c r="F48" s="96"/>
      <c r="G48" s="443"/>
      <c r="H48" s="96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x14ac:dyDescent="0.25">
      <c r="B49" s="96"/>
      <c r="C49" s="6"/>
      <c r="D49" s="33"/>
      <c r="E49" s="6"/>
      <c r="F49" s="96"/>
      <c r="G49" s="443"/>
      <c r="H49" s="96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x14ac:dyDescent="0.25">
      <c r="B50" s="96"/>
      <c r="C50" s="6"/>
      <c r="D50" s="33"/>
      <c r="E50" s="6"/>
      <c r="F50" s="96"/>
      <c r="G50" s="443"/>
      <c r="H50" s="96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x14ac:dyDescent="0.25">
      <c r="B51" s="96"/>
      <c r="C51" s="6"/>
      <c r="D51" s="33"/>
      <c r="E51" s="6"/>
      <c r="F51" s="96"/>
      <c r="G51" s="443"/>
      <c r="H51" s="96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x14ac:dyDescent="0.25">
      <c r="B52" s="96"/>
      <c r="C52" s="6"/>
      <c r="D52" s="33"/>
      <c r="E52" s="6"/>
      <c r="F52" s="96"/>
      <c r="G52" s="443"/>
      <c r="H52" s="96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 x14ac:dyDescent="0.25">
      <c r="B53" s="96"/>
      <c r="C53" s="6"/>
      <c r="D53" s="33"/>
      <c r="E53" s="6"/>
      <c r="F53" s="96"/>
      <c r="G53" s="443"/>
      <c r="H53" s="96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 x14ac:dyDescent="0.25">
      <c r="B54" s="96"/>
      <c r="C54" s="6"/>
      <c r="D54" s="33"/>
      <c r="E54" s="6"/>
      <c r="F54" s="96"/>
      <c r="G54" s="443"/>
      <c r="H54" s="96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 x14ac:dyDescent="0.25">
      <c r="B55" s="96"/>
      <c r="C55" s="3"/>
      <c r="D55" s="32"/>
      <c r="E55" s="3"/>
      <c r="F55" s="96"/>
      <c r="G55" s="443"/>
      <c r="H55" s="9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 x14ac:dyDescent="0.25">
      <c r="B56" s="96"/>
      <c r="C56" s="3"/>
      <c r="D56" s="32"/>
      <c r="E56" s="3"/>
      <c r="F56" s="96"/>
      <c r="G56" s="443"/>
      <c r="H56" s="96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 x14ac:dyDescent="0.25">
      <c r="B57" s="96"/>
      <c r="C57" s="3"/>
      <c r="D57" s="32"/>
      <c r="E57" s="3"/>
      <c r="F57" s="96"/>
      <c r="G57" s="443"/>
      <c r="H57" s="96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 x14ac:dyDescent="0.25">
      <c r="B58" s="96"/>
      <c r="C58" s="6"/>
      <c r="D58" s="33"/>
      <c r="E58" s="6"/>
      <c r="F58" s="96"/>
      <c r="G58" s="443"/>
      <c r="H58" s="96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 x14ac:dyDescent="0.25">
      <c r="B59" s="96"/>
      <c r="C59" s="6"/>
      <c r="D59" s="33"/>
      <c r="E59" s="6"/>
      <c r="F59" s="96"/>
      <c r="G59" s="443"/>
      <c r="H59" s="96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 x14ac:dyDescent="0.25">
      <c r="B60" s="96"/>
      <c r="C60" s="6"/>
      <c r="D60" s="33"/>
      <c r="E60" s="6"/>
      <c r="F60" s="96"/>
      <c r="G60" s="443"/>
      <c r="H60" s="96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 x14ac:dyDescent="0.25">
      <c r="B61" s="96"/>
      <c r="C61" s="6"/>
      <c r="D61" s="33"/>
      <c r="E61" s="6"/>
      <c r="F61" s="96"/>
      <c r="G61" s="443"/>
      <c r="H61" s="96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 x14ac:dyDescent="0.25">
      <c r="B62" s="3"/>
      <c r="C62" s="3"/>
      <c r="D62" s="32"/>
      <c r="E62" s="3"/>
      <c r="F62" s="3"/>
      <c r="G62" s="444"/>
      <c r="H62" s="3"/>
      <c r="I62" s="3"/>
      <c r="J62" s="3"/>
      <c r="K62" s="3"/>
      <c r="L62" s="3"/>
      <c r="M62" s="3"/>
      <c r="N62" s="3"/>
      <c r="O62" s="3"/>
      <c r="P62" s="3"/>
    </row>
    <row r="63" spans="2:24" x14ac:dyDescent="0.25">
      <c r="B63" s="3"/>
      <c r="C63" s="3"/>
      <c r="D63" s="32"/>
      <c r="E63" s="3"/>
      <c r="F63" s="3"/>
      <c r="G63" s="444"/>
      <c r="H63" s="3"/>
      <c r="I63" s="3"/>
      <c r="J63" s="3"/>
      <c r="K63" s="3"/>
      <c r="L63" s="3"/>
      <c r="M63" s="3"/>
      <c r="N63" s="3"/>
      <c r="O63" s="3"/>
      <c r="P63" s="3"/>
    </row>
    <row r="64" spans="2:24" x14ac:dyDescent="0.25">
      <c r="B64" s="3"/>
      <c r="C64" s="3"/>
      <c r="D64" s="32"/>
      <c r="E64" s="3"/>
      <c r="F64" s="3"/>
      <c r="G64" s="444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25">
      <c r="B65" s="3"/>
      <c r="C65" s="3"/>
      <c r="D65" s="32"/>
      <c r="E65" s="3"/>
      <c r="F65" s="3"/>
      <c r="G65" s="444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25">
      <c r="B66" s="3"/>
      <c r="C66" s="3"/>
      <c r="D66" s="32"/>
      <c r="E66" s="3"/>
      <c r="F66" s="3"/>
      <c r="G66" s="444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25">
      <c r="B67" s="3"/>
      <c r="C67" s="3"/>
      <c r="D67" s="32"/>
      <c r="E67" s="3"/>
      <c r="F67" s="3"/>
      <c r="G67" s="444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25">
      <c r="B68" s="3"/>
      <c r="C68" s="3"/>
      <c r="D68" s="32"/>
      <c r="E68" s="3"/>
      <c r="F68" s="3"/>
      <c r="G68" s="444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25">
      <c r="B69" s="3"/>
      <c r="C69" s="3"/>
      <c r="D69" s="32"/>
      <c r="E69" s="3"/>
      <c r="F69" s="3"/>
      <c r="G69" s="444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25">
      <c r="B70" s="3"/>
      <c r="C70" s="3"/>
      <c r="D70" s="32"/>
      <c r="E70" s="3"/>
      <c r="F70" s="3"/>
      <c r="G70" s="444"/>
      <c r="H70" s="3"/>
      <c r="I70" s="3"/>
      <c r="J70" s="3"/>
      <c r="K70" s="3"/>
      <c r="L70" s="3"/>
      <c r="M70" s="3"/>
      <c r="N70" s="3"/>
      <c r="O70" s="3"/>
      <c r="P70" s="3"/>
    </row>
    <row r="71" spans="2:16" x14ac:dyDescent="0.25">
      <c r="B71" s="3"/>
      <c r="C71" s="3"/>
      <c r="D71" s="32"/>
      <c r="E71" s="3"/>
      <c r="F71" s="3"/>
      <c r="G71" s="444"/>
      <c r="H71" s="3"/>
      <c r="I71" s="3"/>
      <c r="J71" s="3"/>
      <c r="K71" s="3"/>
      <c r="L71" s="3"/>
      <c r="M71" s="3"/>
      <c r="N71" s="3"/>
      <c r="O71" s="3"/>
      <c r="P71" s="3"/>
    </row>
    <row r="72" spans="2:16" x14ac:dyDescent="0.25">
      <c r="B72" s="3"/>
      <c r="C72" s="3"/>
      <c r="D72" s="32"/>
      <c r="E72" s="3"/>
      <c r="F72" s="3"/>
      <c r="G72" s="444"/>
      <c r="H72" s="3"/>
      <c r="I72" s="3"/>
      <c r="J72" s="3"/>
      <c r="K72" s="3"/>
      <c r="L72" s="3"/>
      <c r="M72" s="3"/>
      <c r="N72" s="3"/>
      <c r="O72" s="3"/>
      <c r="P72" s="3"/>
    </row>
    <row r="73" spans="2:16" x14ac:dyDescent="0.25">
      <c r="B73" s="3"/>
      <c r="C73" s="3"/>
      <c r="D73" s="32"/>
      <c r="E73" s="3"/>
      <c r="F73" s="3"/>
      <c r="G73" s="444"/>
      <c r="H73" s="3"/>
      <c r="I73" s="3"/>
      <c r="J73" s="3"/>
      <c r="K73" s="3"/>
      <c r="L73" s="3"/>
      <c r="M73" s="3"/>
      <c r="N73" s="3"/>
      <c r="O73" s="3"/>
      <c r="P73" s="3"/>
    </row>
    <row r="74" spans="2:16" x14ac:dyDescent="0.25">
      <c r="B74" s="3"/>
      <c r="C74" s="3"/>
      <c r="D74" s="32"/>
      <c r="E74" s="3"/>
      <c r="F74" s="3"/>
      <c r="G74" s="444"/>
      <c r="H74" s="3"/>
      <c r="I74" s="3"/>
      <c r="J74" s="3"/>
      <c r="K74" s="3"/>
      <c r="L74" s="3"/>
      <c r="M74" s="3"/>
      <c r="N74" s="3"/>
      <c r="O74" s="3"/>
      <c r="P74" s="3"/>
    </row>
    <row r="75" spans="2:16" x14ac:dyDescent="0.25">
      <c r="B75" s="3"/>
      <c r="C75" s="3"/>
      <c r="D75" s="32"/>
      <c r="E75" s="3"/>
      <c r="F75" s="3"/>
      <c r="G75" s="444"/>
      <c r="H75" s="3"/>
      <c r="I75" s="3"/>
      <c r="J75" s="3"/>
      <c r="K75" s="3"/>
      <c r="L75" s="3"/>
      <c r="M75" s="3"/>
      <c r="N75" s="3"/>
      <c r="O75" s="3"/>
      <c r="P75" s="3"/>
    </row>
    <row r="76" spans="2:16" x14ac:dyDescent="0.25">
      <c r="B76" s="3"/>
      <c r="C76" s="3"/>
      <c r="D76" s="32"/>
      <c r="E76" s="3"/>
      <c r="F76" s="3"/>
      <c r="G76" s="444"/>
      <c r="H76" s="3"/>
      <c r="I76" s="3"/>
      <c r="J76" s="3"/>
      <c r="K76" s="3"/>
      <c r="L76" s="3"/>
      <c r="M76" s="3"/>
      <c r="N76" s="3"/>
      <c r="O76" s="3"/>
      <c r="P76" s="3"/>
    </row>
    <row r="77" spans="2:16" x14ac:dyDescent="0.25">
      <c r="B77" s="3"/>
      <c r="C77" s="3"/>
      <c r="D77" s="32"/>
      <c r="E77" s="3"/>
      <c r="F77" s="3"/>
      <c r="G77" s="444"/>
      <c r="H77" s="3"/>
      <c r="I77" s="3"/>
      <c r="J77" s="3"/>
      <c r="K77" s="3"/>
      <c r="L77" s="3"/>
      <c r="M77" s="3"/>
      <c r="N77" s="3"/>
      <c r="O77" s="3"/>
      <c r="P77" s="3"/>
    </row>
    <row r="78" spans="2:16" x14ac:dyDescent="0.25">
      <c r="B78" s="3"/>
      <c r="C78" s="3"/>
      <c r="D78" s="32"/>
      <c r="E78" s="3"/>
      <c r="F78" s="3"/>
      <c r="G78" s="444"/>
      <c r="H78" s="3"/>
      <c r="I78" s="3"/>
      <c r="J78" s="3"/>
      <c r="K78" s="3"/>
      <c r="L78" s="3"/>
      <c r="M78" s="3"/>
      <c r="N78" s="3"/>
      <c r="O78" s="3"/>
      <c r="P78" s="3"/>
    </row>
    <row r="79" spans="2:16" x14ac:dyDescent="0.25">
      <c r="B79" s="3"/>
      <c r="C79" s="3"/>
      <c r="D79" s="32"/>
      <c r="E79" s="3"/>
      <c r="F79" s="3"/>
      <c r="G79" s="444"/>
      <c r="H79" s="3"/>
      <c r="I79" s="3"/>
      <c r="J79" s="3"/>
      <c r="K79" s="3"/>
      <c r="L79" s="3"/>
      <c r="M79" s="3"/>
      <c r="N79" s="3"/>
      <c r="O79" s="3"/>
      <c r="P79" s="3"/>
    </row>
    <row r="80" spans="2:16" x14ac:dyDescent="0.25">
      <c r="B80" s="3"/>
      <c r="C80" s="3"/>
      <c r="D80" s="32"/>
      <c r="E80" s="3"/>
      <c r="F80" s="3"/>
      <c r="G80" s="444"/>
      <c r="H80" s="3"/>
      <c r="I80" s="3"/>
      <c r="J80" s="3"/>
      <c r="K80" s="3"/>
      <c r="L80" s="3"/>
      <c r="M80" s="3"/>
      <c r="N80" s="3"/>
      <c r="O80" s="3"/>
      <c r="P80" s="3"/>
    </row>
    <row r="81" spans="2:16" x14ac:dyDescent="0.25">
      <c r="B81" s="3"/>
      <c r="C81" s="3"/>
      <c r="D81" s="32"/>
      <c r="E81" s="3"/>
      <c r="F81" s="3"/>
      <c r="G81" s="444"/>
      <c r="H81" s="3"/>
      <c r="I81" s="3"/>
      <c r="J81" s="3"/>
      <c r="K81" s="3"/>
      <c r="L81" s="3"/>
      <c r="M81" s="3"/>
      <c r="N81" s="3"/>
      <c r="O81" s="3"/>
      <c r="P81" s="3"/>
    </row>
    <row r="82" spans="2:16" x14ac:dyDescent="0.25">
      <c r="B82" s="3"/>
      <c r="C82" s="3"/>
      <c r="D82" s="32"/>
      <c r="E82" s="3"/>
      <c r="F82" s="3"/>
      <c r="G82" s="444"/>
      <c r="H82" s="3"/>
      <c r="I82" s="3"/>
      <c r="J82" s="3"/>
      <c r="K82" s="3"/>
      <c r="L82" s="3"/>
      <c r="M82" s="3"/>
      <c r="N82" s="3"/>
      <c r="O82" s="3"/>
      <c r="P82" s="3"/>
    </row>
    <row r="83" spans="2:16" x14ac:dyDescent="0.25">
      <c r="B83" s="3"/>
      <c r="C83" s="3"/>
      <c r="D83" s="32"/>
      <c r="E83" s="3"/>
      <c r="F83" s="3"/>
      <c r="G83" s="444"/>
      <c r="H83" s="3"/>
      <c r="I83" s="3"/>
      <c r="J83" s="3"/>
      <c r="K83" s="3"/>
      <c r="L83" s="3"/>
      <c r="M83" s="3"/>
      <c r="N83" s="3"/>
      <c r="O83" s="3"/>
      <c r="P83" s="3"/>
    </row>
    <row r="84" spans="2:16" x14ac:dyDescent="0.25">
      <c r="B84" s="3"/>
      <c r="C84" s="3"/>
      <c r="D84" s="32"/>
      <c r="E84" s="3"/>
      <c r="F84" s="3"/>
      <c r="G84" s="444"/>
      <c r="H84" s="3"/>
      <c r="I84" s="3"/>
      <c r="J84" s="3"/>
      <c r="K84" s="3"/>
      <c r="L84" s="3"/>
      <c r="M84" s="3"/>
      <c r="N84" s="3"/>
      <c r="O84" s="3"/>
      <c r="P84" s="3"/>
    </row>
    <row r="85" spans="2:16" x14ac:dyDescent="0.25">
      <c r="B85" s="3"/>
      <c r="C85" s="3"/>
      <c r="D85" s="32"/>
      <c r="E85" s="3"/>
      <c r="F85" s="3"/>
      <c r="G85" s="444"/>
      <c r="H85" s="3"/>
      <c r="I85" s="3"/>
      <c r="J85" s="3"/>
      <c r="K85" s="3"/>
      <c r="L85" s="3"/>
      <c r="M85" s="3"/>
      <c r="N85" s="3"/>
      <c r="O85" s="3"/>
      <c r="P85" s="3"/>
    </row>
    <row r="86" spans="2:16" x14ac:dyDescent="0.25">
      <c r="B86" s="3"/>
      <c r="C86" s="3"/>
      <c r="D86" s="32"/>
      <c r="E86" s="3"/>
      <c r="F86" s="3"/>
      <c r="G86" s="444"/>
      <c r="H86" s="3"/>
      <c r="I86" s="3"/>
      <c r="J86" s="3"/>
      <c r="K86" s="3"/>
      <c r="L86" s="3"/>
      <c r="M86" s="3"/>
      <c r="N86" s="3"/>
      <c r="O86" s="3"/>
      <c r="P86" s="3"/>
    </row>
    <row r="87" spans="2:16" x14ac:dyDescent="0.25">
      <c r="B87" s="3"/>
      <c r="C87" s="3"/>
      <c r="D87" s="32"/>
      <c r="E87" s="3"/>
      <c r="F87" s="3"/>
      <c r="G87" s="444"/>
      <c r="H87" s="3"/>
      <c r="I87" s="3"/>
      <c r="J87" s="3"/>
      <c r="K87" s="3"/>
      <c r="L87" s="3"/>
      <c r="M87" s="3"/>
      <c r="N87" s="3"/>
      <c r="O87" s="3"/>
      <c r="P87" s="3"/>
    </row>
    <row r="88" spans="2:16" x14ac:dyDescent="0.25">
      <c r="B88" s="3"/>
      <c r="C88" s="3"/>
      <c r="D88" s="32"/>
      <c r="E88" s="3"/>
      <c r="F88" s="3"/>
      <c r="G88" s="444"/>
      <c r="H88" s="3"/>
      <c r="I88" s="3"/>
      <c r="J88" s="3"/>
      <c r="K88" s="3"/>
      <c r="L88" s="3"/>
      <c r="M88" s="3"/>
      <c r="N88" s="3"/>
      <c r="O88" s="3"/>
      <c r="P88" s="3"/>
    </row>
    <row r="89" spans="2:16" x14ac:dyDescent="0.25">
      <c r="B89" s="3"/>
      <c r="C89" s="3"/>
      <c r="D89" s="32"/>
      <c r="E89" s="3"/>
      <c r="F89" s="3"/>
      <c r="G89" s="444"/>
      <c r="H89" s="3"/>
      <c r="I89" s="3"/>
      <c r="J89" s="3"/>
      <c r="K89" s="3"/>
      <c r="L89" s="3"/>
      <c r="M89" s="3"/>
      <c r="N89" s="3"/>
      <c r="O89" s="3"/>
      <c r="P89" s="3"/>
    </row>
    <row r="90" spans="2:16" x14ac:dyDescent="0.25">
      <c r="B90" s="3"/>
      <c r="C90" s="3"/>
      <c r="D90" s="32"/>
      <c r="E90" s="3"/>
      <c r="F90" s="3"/>
      <c r="G90" s="444"/>
      <c r="H90" s="3"/>
      <c r="I90" s="3"/>
      <c r="J90" s="3"/>
      <c r="K90" s="3"/>
      <c r="L90" s="3"/>
      <c r="M90" s="3"/>
      <c r="N90" s="3"/>
      <c r="O90" s="3"/>
      <c r="P90" s="3"/>
    </row>
    <row r="91" spans="2:16" x14ac:dyDescent="0.25">
      <c r="B91" s="3"/>
      <c r="C91" s="3"/>
      <c r="D91" s="32"/>
      <c r="E91" s="3"/>
      <c r="F91" s="3"/>
      <c r="G91" s="444"/>
      <c r="H91" s="3"/>
      <c r="I91" s="3"/>
      <c r="J91" s="3"/>
      <c r="K91" s="3"/>
      <c r="L91" s="3"/>
      <c r="M91" s="3"/>
      <c r="N91" s="3"/>
      <c r="O91" s="3"/>
      <c r="P91" s="3"/>
    </row>
    <row r="92" spans="2:16" x14ac:dyDescent="0.25">
      <c r="B92" s="3"/>
      <c r="C92" s="3"/>
      <c r="D92" s="32"/>
      <c r="E92" s="3"/>
      <c r="F92" s="3"/>
      <c r="G92" s="444"/>
      <c r="H92" s="3"/>
      <c r="I92" s="3"/>
      <c r="J92" s="3"/>
      <c r="K92" s="3"/>
      <c r="L92" s="3"/>
      <c r="M92" s="3"/>
      <c r="N92" s="3"/>
      <c r="O92" s="3"/>
      <c r="P92" s="3"/>
    </row>
    <row r="93" spans="2:16" x14ac:dyDescent="0.25">
      <c r="B93" s="3"/>
      <c r="C93" s="3"/>
      <c r="D93" s="32"/>
      <c r="E93" s="3"/>
      <c r="F93" s="3"/>
      <c r="G93" s="444"/>
      <c r="H93" s="3"/>
      <c r="I93" s="3"/>
      <c r="J93" s="3"/>
      <c r="K93" s="3"/>
      <c r="L93" s="3"/>
      <c r="M93" s="3"/>
      <c r="N93" s="3"/>
      <c r="O93" s="3"/>
      <c r="P93" s="3"/>
    </row>
    <row r="94" spans="2:16" x14ac:dyDescent="0.25">
      <c r="B94" s="3"/>
      <c r="C94" s="3"/>
      <c r="D94" s="32"/>
      <c r="E94" s="3"/>
      <c r="F94" s="3"/>
      <c r="G94" s="444"/>
      <c r="H94" s="3"/>
      <c r="I94" s="3"/>
      <c r="J94" s="3"/>
      <c r="K94" s="3"/>
      <c r="L94" s="3"/>
      <c r="M94" s="3"/>
      <c r="N94" s="3"/>
      <c r="O94" s="3"/>
      <c r="P94" s="3"/>
    </row>
    <row r="95" spans="2:16" x14ac:dyDescent="0.25">
      <c r="B95" s="3"/>
      <c r="C95" s="3"/>
      <c r="D95" s="32"/>
      <c r="E95" s="3"/>
      <c r="F95" s="3"/>
      <c r="G95" s="444"/>
      <c r="H95" s="3"/>
      <c r="I95" s="3"/>
      <c r="J95" s="3"/>
      <c r="K95" s="3"/>
      <c r="L95" s="3"/>
      <c r="M95" s="3"/>
      <c r="N95" s="3"/>
      <c r="O95" s="3"/>
      <c r="P95" s="3"/>
    </row>
    <row r="96" spans="2:16" x14ac:dyDescent="0.25">
      <c r="B96" s="3"/>
      <c r="C96" s="3"/>
      <c r="D96" s="32"/>
      <c r="E96" s="3"/>
      <c r="F96" s="3"/>
      <c r="G96" s="444"/>
      <c r="H96" s="3"/>
      <c r="I96" s="3"/>
      <c r="J96" s="3"/>
      <c r="K96" s="3"/>
      <c r="L96" s="3"/>
      <c r="M96" s="3"/>
      <c r="N96" s="3"/>
      <c r="O96" s="3"/>
      <c r="P96" s="3"/>
    </row>
    <row r="97" spans="2:16" x14ac:dyDescent="0.25">
      <c r="B97" s="3"/>
      <c r="C97" s="3"/>
      <c r="D97" s="32"/>
      <c r="E97" s="3"/>
      <c r="F97" s="3"/>
      <c r="G97" s="444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B2:H2"/>
    <mergeCell ref="B4:B5"/>
    <mergeCell ref="C4:C5"/>
    <mergeCell ref="D4:D5"/>
    <mergeCell ref="E4:E5"/>
    <mergeCell ref="F4:G4"/>
    <mergeCell ref="H4:H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C41:F41"/>
    <mergeCell ref="B43:C43"/>
    <mergeCell ref="E43:H43"/>
    <mergeCell ref="O4:O5"/>
    <mergeCell ref="P4:P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2"/>
  <sheetViews>
    <sheetView showGridLines="0" zoomScale="75" zoomScaleNormal="75" zoomScaleSheetLayoutView="86" workbookViewId="0">
      <selection activeCell="C14" sqref="C14"/>
    </sheetView>
  </sheetViews>
  <sheetFormatPr defaultColWidth="9.140625" defaultRowHeight="15.75" x14ac:dyDescent="0.2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 x14ac:dyDescent="0.3">
      <c r="L2" s="156" t="s">
        <v>208</v>
      </c>
    </row>
    <row r="4" spans="2:24" ht="18.75" x14ac:dyDescent="0.3">
      <c r="B4" s="663" t="s">
        <v>38</v>
      </c>
      <c r="C4" s="663"/>
      <c r="D4" s="663"/>
      <c r="E4" s="663"/>
      <c r="F4" s="663"/>
      <c r="G4" s="663"/>
      <c r="H4" s="663"/>
      <c r="I4" s="663"/>
      <c r="J4" s="663"/>
      <c r="K4" s="663"/>
      <c r="L4" s="663"/>
      <c r="M4" s="28"/>
      <c r="N4" s="28"/>
      <c r="O4" s="28"/>
    </row>
    <row r="5" spans="2:24" ht="16.5" customHeight="1" thickBot="1" x14ac:dyDescent="0.35"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1"/>
    </row>
    <row r="6" spans="2:24" ht="25.5" customHeight="1" x14ac:dyDescent="0.25">
      <c r="B6" s="670" t="s">
        <v>4</v>
      </c>
      <c r="C6" s="670" t="s">
        <v>125</v>
      </c>
      <c r="D6" s="672" t="s">
        <v>263</v>
      </c>
      <c r="E6" s="673"/>
      <c r="F6" s="674"/>
      <c r="G6" s="672" t="s">
        <v>264</v>
      </c>
      <c r="H6" s="673"/>
      <c r="I6" s="674"/>
      <c r="J6" s="673" t="s">
        <v>212</v>
      </c>
      <c r="K6" s="673"/>
      <c r="L6" s="674"/>
      <c r="M6" s="27"/>
      <c r="N6" s="27"/>
      <c r="O6" s="639"/>
      <c r="P6" s="640"/>
      <c r="Q6" s="639"/>
      <c r="R6" s="640"/>
      <c r="S6" s="639"/>
      <c r="T6" s="640"/>
      <c r="U6" s="639"/>
      <c r="V6" s="640"/>
      <c r="W6" s="640"/>
      <c r="X6" s="640"/>
    </row>
    <row r="7" spans="2:24" ht="36.75" customHeight="1" thickBot="1" x14ac:dyDescent="0.3">
      <c r="B7" s="671"/>
      <c r="C7" s="671"/>
      <c r="D7" s="675"/>
      <c r="E7" s="676"/>
      <c r="F7" s="677"/>
      <c r="G7" s="675"/>
      <c r="H7" s="676"/>
      <c r="I7" s="677"/>
      <c r="J7" s="676"/>
      <c r="K7" s="676"/>
      <c r="L7" s="677"/>
      <c r="M7" s="26"/>
      <c r="N7" s="27"/>
      <c r="O7" s="639"/>
      <c r="P7" s="639"/>
      <c r="Q7" s="639"/>
      <c r="R7" s="639"/>
      <c r="S7" s="639"/>
      <c r="T7" s="640"/>
      <c r="U7" s="639"/>
      <c r="V7" s="640"/>
      <c r="W7" s="640"/>
      <c r="X7" s="640"/>
    </row>
    <row r="8" spans="2:24" s="35" customFormat="1" ht="36.75" customHeight="1" x14ac:dyDescent="0.3">
      <c r="B8" s="145"/>
      <c r="C8" s="223" t="s">
        <v>842</v>
      </c>
      <c r="D8" s="678">
        <v>340</v>
      </c>
      <c r="E8" s="679"/>
      <c r="F8" s="680"/>
      <c r="G8" s="678">
        <v>29</v>
      </c>
      <c r="H8" s="679"/>
      <c r="I8" s="680"/>
      <c r="J8" s="678">
        <v>2</v>
      </c>
      <c r="K8" s="679"/>
      <c r="L8" s="680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 x14ac:dyDescent="0.3">
      <c r="B9" s="146"/>
      <c r="C9" s="224" t="s">
        <v>18</v>
      </c>
      <c r="D9" s="664">
        <v>7</v>
      </c>
      <c r="E9" s="665"/>
      <c r="F9" s="666"/>
      <c r="G9" s="660">
        <v>9</v>
      </c>
      <c r="H9" s="661"/>
      <c r="I9" s="662"/>
      <c r="J9" s="660">
        <v>1</v>
      </c>
      <c r="K9" s="661"/>
      <c r="L9" s="662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 x14ac:dyDescent="0.3">
      <c r="B10" s="146" t="s">
        <v>53</v>
      </c>
      <c r="C10" s="225" t="s">
        <v>797</v>
      </c>
      <c r="D10" s="667">
        <v>5</v>
      </c>
      <c r="E10" s="668"/>
      <c r="F10" s="669"/>
      <c r="G10" s="657"/>
      <c r="H10" s="658"/>
      <c r="I10" s="659"/>
      <c r="J10" s="657"/>
      <c r="K10" s="658"/>
      <c r="L10" s="659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 x14ac:dyDescent="0.3">
      <c r="B11" s="146" t="s">
        <v>54</v>
      </c>
      <c r="C11" s="225" t="s">
        <v>831</v>
      </c>
      <c r="D11" s="667"/>
      <c r="E11" s="668"/>
      <c r="F11" s="669"/>
      <c r="G11" s="657"/>
      <c r="H11" s="658"/>
      <c r="I11" s="659"/>
      <c r="J11" s="657"/>
      <c r="K11" s="658"/>
      <c r="L11" s="659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 x14ac:dyDescent="0.3">
      <c r="B12" s="146" t="s">
        <v>55</v>
      </c>
      <c r="C12" s="225" t="s">
        <v>844</v>
      </c>
      <c r="D12" s="667">
        <v>2</v>
      </c>
      <c r="E12" s="668"/>
      <c r="F12" s="669"/>
      <c r="G12" s="657"/>
      <c r="H12" s="658"/>
      <c r="I12" s="659"/>
      <c r="J12" s="657"/>
      <c r="K12" s="658"/>
      <c r="L12" s="659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 x14ac:dyDescent="0.3">
      <c r="B13" s="146" t="s">
        <v>56</v>
      </c>
      <c r="C13" s="225" t="s">
        <v>867</v>
      </c>
      <c r="D13" s="527"/>
      <c r="E13" s="528"/>
      <c r="F13" s="529"/>
      <c r="G13" s="295"/>
      <c r="H13" s="293"/>
      <c r="I13" s="294"/>
      <c r="J13" s="295"/>
      <c r="K13" s="293">
        <v>1</v>
      </c>
      <c r="L13" s="294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 x14ac:dyDescent="0.3">
      <c r="B14" s="146" t="s">
        <v>57</v>
      </c>
      <c r="C14" s="225" t="s">
        <v>868</v>
      </c>
      <c r="D14" s="527"/>
      <c r="E14" s="528"/>
      <c r="F14" s="529"/>
      <c r="G14" s="521"/>
      <c r="H14" s="522">
        <v>9</v>
      </c>
      <c r="I14" s="523"/>
      <c r="J14" s="521"/>
      <c r="K14" s="522"/>
      <c r="L14" s="523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24.95" customHeight="1" x14ac:dyDescent="0.3">
      <c r="B15" s="146" t="s">
        <v>265</v>
      </c>
      <c r="C15" s="225"/>
      <c r="D15" s="667"/>
      <c r="E15" s="668"/>
      <c r="F15" s="669"/>
      <c r="G15" s="657"/>
      <c r="H15" s="658"/>
      <c r="I15" s="659"/>
      <c r="J15" s="657"/>
      <c r="K15" s="658"/>
      <c r="L15" s="659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4.5" customHeight="1" x14ac:dyDescent="0.3">
      <c r="B16" s="147"/>
      <c r="C16" s="226"/>
      <c r="D16" s="530"/>
      <c r="E16" s="531"/>
      <c r="F16" s="532"/>
      <c r="G16" s="296"/>
      <c r="H16" s="297"/>
      <c r="I16" s="298"/>
      <c r="J16" s="299"/>
      <c r="K16" s="297"/>
      <c r="L16" s="298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 x14ac:dyDescent="0.3">
      <c r="B17" s="146"/>
      <c r="C17" s="224" t="s">
        <v>19</v>
      </c>
      <c r="D17" s="664">
        <v>11</v>
      </c>
      <c r="E17" s="665"/>
      <c r="F17" s="666"/>
      <c r="G17" s="660">
        <v>4</v>
      </c>
      <c r="H17" s="661"/>
      <c r="I17" s="662"/>
      <c r="J17" s="660">
        <v>21</v>
      </c>
      <c r="K17" s="661"/>
      <c r="L17" s="662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 x14ac:dyDescent="0.3">
      <c r="B18" s="146" t="s">
        <v>53</v>
      </c>
      <c r="C18" s="227" t="s">
        <v>832</v>
      </c>
      <c r="D18" s="667"/>
      <c r="E18" s="668"/>
      <c r="F18" s="669"/>
      <c r="G18" s="657"/>
      <c r="H18" s="658"/>
      <c r="I18" s="659"/>
      <c r="J18" s="657">
        <v>20</v>
      </c>
      <c r="K18" s="658"/>
      <c r="L18" s="659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 x14ac:dyDescent="0.3">
      <c r="B19" s="146" t="s">
        <v>54</v>
      </c>
      <c r="C19" s="227" t="s">
        <v>798</v>
      </c>
      <c r="D19" s="667"/>
      <c r="E19" s="668"/>
      <c r="F19" s="669"/>
      <c r="G19" s="657"/>
      <c r="H19" s="658"/>
      <c r="I19" s="659"/>
      <c r="J19" s="657">
        <v>1</v>
      </c>
      <c r="K19" s="658"/>
      <c r="L19" s="659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 x14ac:dyDescent="0.3">
      <c r="B20" s="148" t="s">
        <v>55</v>
      </c>
      <c r="C20" s="228" t="s">
        <v>845</v>
      </c>
      <c r="D20" s="527"/>
      <c r="E20" s="528">
        <v>9</v>
      </c>
      <c r="F20" s="529"/>
      <c r="G20" s="295"/>
      <c r="H20" s="293"/>
      <c r="I20" s="294"/>
      <c r="J20" s="295"/>
      <c r="K20" s="293"/>
      <c r="L20" s="294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x14ac:dyDescent="0.3">
      <c r="B21" s="148" t="s">
        <v>56</v>
      </c>
      <c r="C21" s="228" t="s">
        <v>846</v>
      </c>
      <c r="D21" s="525"/>
      <c r="E21" s="528">
        <v>2</v>
      </c>
      <c r="F21" s="526"/>
      <c r="G21" s="657">
        <v>4</v>
      </c>
      <c r="H21" s="658"/>
      <c r="I21" s="659"/>
      <c r="J21" s="657"/>
      <c r="K21" s="658"/>
      <c r="L21" s="659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35" customFormat="1" ht="24.95" customHeight="1" thickBot="1" x14ac:dyDescent="0.35">
      <c r="B22" s="146" t="s">
        <v>265</v>
      </c>
      <c r="C22" s="225"/>
      <c r="D22" s="654"/>
      <c r="E22" s="655"/>
      <c r="F22" s="656"/>
      <c r="G22" s="657"/>
      <c r="H22" s="658"/>
      <c r="I22" s="659"/>
      <c r="J22" s="657"/>
      <c r="K22" s="658"/>
      <c r="L22" s="659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5" s="25" customFormat="1" ht="36.75" customHeight="1" thickBot="1" x14ac:dyDescent="0.35">
      <c r="B23" s="682"/>
      <c r="C23" s="684" t="s">
        <v>843</v>
      </c>
      <c r="D23" s="218" t="s">
        <v>240</v>
      </c>
      <c r="E23" s="219" t="s">
        <v>238</v>
      </c>
      <c r="F23" s="220" t="s">
        <v>239</v>
      </c>
      <c r="G23" s="221" t="s">
        <v>240</v>
      </c>
      <c r="H23" s="219" t="s">
        <v>238</v>
      </c>
      <c r="I23" s="222" t="s">
        <v>239</v>
      </c>
      <c r="J23" s="218" t="s">
        <v>240</v>
      </c>
      <c r="K23" s="219" t="s">
        <v>238</v>
      </c>
      <c r="L23" s="222" t="s">
        <v>239</v>
      </c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25" customFormat="1" ht="36.75" customHeight="1" thickBot="1" x14ac:dyDescent="0.35">
      <c r="B24" s="683"/>
      <c r="C24" s="685"/>
      <c r="D24" s="300">
        <f>E24+F24</f>
        <v>344</v>
      </c>
      <c r="E24" s="301">
        <v>124</v>
      </c>
      <c r="F24" s="301">
        <v>220</v>
      </c>
      <c r="G24" s="302">
        <f>H24+I24</f>
        <v>24</v>
      </c>
      <c r="H24" s="301">
        <v>6</v>
      </c>
      <c r="I24" s="303">
        <v>18</v>
      </c>
      <c r="J24" s="300">
        <f>K24+L24</f>
        <v>22</v>
      </c>
      <c r="K24" s="301">
        <v>8</v>
      </c>
      <c r="L24" s="303">
        <v>14</v>
      </c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</row>
    <row r="25" spans="2:25" s="35" customFormat="1" ht="18.75" x14ac:dyDescent="0.3">
      <c r="B25" s="46"/>
      <c r="C25" s="47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5" s="35" customFormat="1" ht="18.75" x14ac:dyDescent="0.3"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 x14ac:dyDescent="0.3">
      <c r="C27" s="35" t="s">
        <v>213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 x14ac:dyDescent="0.3">
      <c r="C28" s="35" t="s">
        <v>573</v>
      </c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x14ac:dyDescent="0.3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 customHeight="1" x14ac:dyDescent="0.3"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s="35" customFormat="1" ht="18.75" x14ac:dyDescent="0.3">
      <c r="C31" s="37"/>
      <c r="M31" s="681"/>
      <c r="N31" s="681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</row>
    <row r="32" spans="2:25" ht="18.75" x14ac:dyDescent="0.3">
      <c r="D32" s="144"/>
      <c r="E32" s="144"/>
      <c r="F32" s="144"/>
      <c r="G32" s="144"/>
      <c r="H32" s="144"/>
      <c r="I32" s="144"/>
      <c r="J32" s="144"/>
      <c r="K32" s="144"/>
      <c r="L32" s="144"/>
      <c r="P32" s="3"/>
      <c r="Q32" s="3"/>
      <c r="R32" s="3"/>
      <c r="S32" s="3"/>
      <c r="T32" s="3"/>
      <c r="U32" s="3"/>
      <c r="V32" s="3"/>
      <c r="W32" s="3"/>
      <c r="X32" s="3"/>
      <c r="Y32" s="3"/>
    </row>
  </sheetData>
  <mergeCells count="51">
    <mergeCell ref="W6:W7"/>
    <mergeCell ref="X6:X7"/>
    <mergeCell ref="B23:B24"/>
    <mergeCell ref="C23:C24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5:F15"/>
    <mergeCell ref="M31:N31"/>
    <mergeCell ref="G6:I7"/>
    <mergeCell ref="J6:L7"/>
    <mergeCell ref="U6:U7"/>
    <mergeCell ref="G11:I11"/>
    <mergeCell ref="G12:I12"/>
    <mergeCell ref="G15:I15"/>
    <mergeCell ref="J11:L11"/>
    <mergeCell ref="J12:L12"/>
    <mergeCell ref="V6:V7"/>
    <mergeCell ref="G8:I8"/>
    <mergeCell ref="J8:L8"/>
    <mergeCell ref="G9:I9"/>
    <mergeCell ref="G10:I10"/>
    <mergeCell ref="J9:L9"/>
    <mergeCell ref="J10:L10"/>
    <mergeCell ref="B4:L4"/>
    <mergeCell ref="D17:F17"/>
    <mergeCell ref="D18:F18"/>
    <mergeCell ref="D19:F19"/>
    <mergeCell ref="G17:I17"/>
    <mergeCell ref="G18:I18"/>
    <mergeCell ref="G19:I19"/>
    <mergeCell ref="B6:B7"/>
    <mergeCell ref="C6:C7"/>
    <mergeCell ref="D6:F7"/>
    <mergeCell ref="J15:L15"/>
    <mergeCell ref="D22:F22"/>
    <mergeCell ref="G22:I22"/>
    <mergeCell ref="J22:L22"/>
    <mergeCell ref="J17:L17"/>
    <mergeCell ref="J18:L18"/>
    <mergeCell ref="J19:L19"/>
    <mergeCell ref="J21:L21"/>
    <mergeCell ref="G21:I21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tabSelected="1" zoomScaleSheetLayoutView="86" workbookViewId="0">
      <selection activeCell="J8" sqref="J8:J13"/>
    </sheetView>
  </sheetViews>
  <sheetFormatPr defaultRowHeight="12.75" x14ac:dyDescent="0.2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 x14ac:dyDescent="0.25">
      <c r="G1" s="155"/>
      <c r="I1" s="686" t="s">
        <v>207</v>
      </c>
      <c r="J1" s="686"/>
    </row>
    <row r="2" spans="2:10" ht="15.75" x14ac:dyDescent="0.25">
      <c r="G2" s="155"/>
    </row>
    <row r="4" spans="2:10" ht="18.75" x14ac:dyDescent="0.3">
      <c r="B4" s="689" t="s">
        <v>847</v>
      </c>
      <c r="C4" s="689"/>
      <c r="D4" s="689"/>
      <c r="E4" s="689"/>
      <c r="F4" s="689"/>
      <c r="G4" s="689"/>
      <c r="H4" s="98"/>
    </row>
    <row r="5" spans="2:10" ht="13.5" thickBot="1" x14ac:dyDescent="0.25">
      <c r="B5" s="99"/>
      <c r="C5" s="100"/>
      <c r="D5" s="100"/>
      <c r="E5" s="100"/>
      <c r="F5" s="100"/>
      <c r="G5" s="97" t="s">
        <v>3</v>
      </c>
    </row>
    <row r="6" spans="2:10" ht="22.5" customHeight="1" thickBot="1" x14ac:dyDescent="0.25">
      <c r="B6" s="690"/>
      <c r="C6" s="691"/>
      <c r="D6" s="694" t="s">
        <v>0</v>
      </c>
      <c r="E6" s="695"/>
      <c r="F6" s="694" t="s">
        <v>46</v>
      </c>
      <c r="G6" s="695"/>
    </row>
    <row r="7" spans="2:10" ht="22.5" customHeight="1" thickBot="1" x14ac:dyDescent="0.25">
      <c r="B7" s="692"/>
      <c r="C7" s="693"/>
      <c r="D7" s="229" t="s">
        <v>219</v>
      </c>
      <c r="E7" s="230" t="s">
        <v>220</v>
      </c>
      <c r="F7" s="229" t="s">
        <v>219</v>
      </c>
      <c r="G7" s="230" t="s">
        <v>220</v>
      </c>
    </row>
    <row r="8" spans="2:10" ht="30" customHeight="1" x14ac:dyDescent="0.2">
      <c r="B8" s="696" t="s">
        <v>221</v>
      </c>
      <c r="C8" s="101" t="s">
        <v>257</v>
      </c>
      <c r="D8" s="465">
        <v>73974</v>
      </c>
      <c r="E8" s="466">
        <v>51856</v>
      </c>
      <c r="F8" s="496">
        <v>76671</v>
      </c>
      <c r="G8" s="497">
        <v>55917</v>
      </c>
      <c r="I8">
        <f>F8*1.01</f>
        <v>77437.710000000006</v>
      </c>
      <c r="J8">
        <f>G8*1.01</f>
        <v>56476.17</v>
      </c>
    </row>
    <row r="9" spans="2:10" ht="30" customHeight="1" thickBot="1" x14ac:dyDescent="0.25">
      <c r="B9" s="696"/>
      <c r="C9" s="154" t="s">
        <v>258</v>
      </c>
      <c r="D9" s="467">
        <v>151812</v>
      </c>
      <c r="E9" s="468">
        <v>106420</v>
      </c>
      <c r="F9" s="498">
        <v>162015</v>
      </c>
      <c r="G9" s="499">
        <v>115744</v>
      </c>
      <c r="I9">
        <f t="shared" ref="I9:I13" si="0">F9*1.01</f>
        <v>163635.15</v>
      </c>
      <c r="J9">
        <f t="shared" ref="J9:J13" si="1">G9*1.01</f>
        <v>116901.44</v>
      </c>
    </row>
    <row r="10" spans="2:10" ht="30" customHeight="1" thickBot="1" x14ac:dyDescent="0.25">
      <c r="B10" s="697"/>
      <c r="C10" s="102" t="s">
        <v>259</v>
      </c>
      <c r="D10" s="467">
        <v>112893</v>
      </c>
      <c r="E10" s="468">
        <f>D10*0.701</f>
        <v>79137.993000000002</v>
      </c>
      <c r="F10" s="500">
        <v>91870</v>
      </c>
      <c r="G10" s="501">
        <v>66522</v>
      </c>
      <c r="I10">
        <f t="shared" si="0"/>
        <v>92788.7</v>
      </c>
      <c r="J10">
        <f t="shared" si="1"/>
        <v>67187.22</v>
      </c>
    </row>
    <row r="11" spans="2:10" ht="30" customHeight="1" x14ac:dyDescent="0.2">
      <c r="B11" s="687" t="s">
        <v>222</v>
      </c>
      <c r="C11" s="101" t="s">
        <v>257</v>
      </c>
      <c r="D11" s="465">
        <v>152981</v>
      </c>
      <c r="E11" s="466">
        <v>107240</v>
      </c>
      <c r="F11" s="496">
        <v>142004</v>
      </c>
      <c r="G11" s="497">
        <v>101716</v>
      </c>
      <c r="I11">
        <f t="shared" si="0"/>
        <v>143424.04</v>
      </c>
      <c r="J11">
        <f t="shared" si="1"/>
        <v>102733.16</v>
      </c>
    </row>
    <row r="12" spans="2:10" ht="30" customHeight="1" thickBot="1" x14ac:dyDescent="0.25">
      <c r="B12" s="687"/>
      <c r="C12" s="154" t="s">
        <v>258</v>
      </c>
      <c r="D12" s="467">
        <v>284042</v>
      </c>
      <c r="E12" s="468">
        <v>199214</v>
      </c>
      <c r="F12" s="498">
        <v>302868</v>
      </c>
      <c r="G12" s="499">
        <v>214482</v>
      </c>
      <c r="I12">
        <f t="shared" si="0"/>
        <v>305896.68</v>
      </c>
      <c r="J12">
        <f t="shared" si="1"/>
        <v>216626.82</v>
      </c>
    </row>
    <row r="13" spans="2:10" ht="30" customHeight="1" thickBot="1" x14ac:dyDescent="0.25">
      <c r="B13" s="688"/>
      <c r="C13" s="102" t="s">
        <v>259</v>
      </c>
      <c r="D13" s="467">
        <v>218511</v>
      </c>
      <c r="E13" s="468">
        <f>D13*0.701</f>
        <v>153176.21099999998</v>
      </c>
      <c r="F13" s="500">
        <v>179534</v>
      </c>
      <c r="G13" s="501">
        <v>127932</v>
      </c>
      <c r="I13">
        <f t="shared" si="0"/>
        <v>181329.34</v>
      </c>
      <c r="J13">
        <f t="shared" si="1"/>
        <v>129211.32</v>
      </c>
    </row>
    <row r="14" spans="2:10" ht="13.5" customHeight="1" x14ac:dyDescent="0.2"/>
    <row r="15" spans="2:10" x14ac:dyDescent="0.2">
      <c r="B15" s="166" t="s">
        <v>575</v>
      </c>
    </row>
    <row r="20" ht="13.5" customHeight="1" x14ac:dyDescent="0.2"/>
    <row r="25" ht="36.75" customHeight="1" x14ac:dyDescent="0.2"/>
    <row r="31" ht="18.75" customHeight="1" x14ac:dyDescent="0.2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topLeftCell="B4" zoomScale="87" zoomScaleNormal="87" workbookViewId="0">
      <selection activeCell="G12" sqref="G12"/>
    </sheetView>
  </sheetViews>
  <sheetFormatPr defaultRowHeight="15.75" x14ac:dyDescent="0.25"/>
  <cols>
    <col min="1" max="1" width="2.7109375" style="13" customWidth="1"/>
    <col min="2" max="2" width="40.5703125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 x14ac:dyDescent="0.25">
      <c r="B1" s="8"/>
      <c r="C1" s="8"/>
      <c r="D1" s="8"/>
      <c r="E1" s="8"/>
      <c r="F1" s="8"/>
      <c r="G1" s="8"/>
      <c r="H1" s="8"/>
      <c r="I1" s="9" t="s">
        <v>206</v>
      </c>
    </row>
    <row r="2" spans="2:11" x14ac:dyDescent="0.25">
      <c r="B2" s="8"/>
      <c r="C2" s="8"/>
      <c r="D2" s="8"/>
      <c r="E2" s="8"/>
      <c r="F2" s="8"/>
      <c r="G2" s="8"/>
      <c r="H2" s="8"/>
      <c r="I2" s="9"/>
    </row>
    <row r="3" spans="2:11" ht="20.25" customHeight="1" x14ac:dyDescent="0.3">
      <c r="B3" s="698" t="s">
        <v>686</v>
      </c>
      <c r="C3" s="698"/>
      <c r="D3" s="698"/>
      <c r="E3" s="698"/>
      <c r="F3" s="698"/>
      <c r="G3" s="698"/>
      <c r="H3" s="698"/>
      <c r="I3" s="698"/>
      <c r="J3" s="304"/>
      <c r="K3" s="14"/>
    </row>
    <row r="4" spans="2:11" ht="16.5" thickBot="1" x14ac:dyDescent="0.3">
      <c r="B4" s="104"/>
      <c r="C4" s="104"/>
      <c r="D4" s="104"/>
      <c r="E4" s="104"/>
      <c r="F4" s="104"/>
      <c r="G4" s="104"/>
      <c r="I4" s="105" t="s">
        <v>3</v>
      </c>
    </row>
    <row r="5" spans="2:11" s="48" customFormat="1" ht="44.25" customHeight="1" thickBot="1" x14ac:dyDescent="0.35">
      <c r="B5" s="702" t="s">
        <v>784</v>
      </c>
      <c r="C5" s="703"/>
      <c r="D5" s="703"/>
      <c r="E5" s="703"/>
      <c r="F5" s="703"/>
      <c r="G5" s="703"/>
      <c r="H5" s="704"/>
      <c r="I5" s="700" t="s">
        <v>227</v>
      </c>
      <c r="J5" s="90"/>
    </row>
    <row r="6" spans="2:11" s="48" customFormat="1" ht="47.25" customHeight="1" thickBot="1" x14ac:dyDescent="0.35">
      <c r="B6" s="171" t="s">
        <v>685</v>
      </c>
      <c r="C6" s="231" t="s">
        <v>224</v>
      </c>
      <c r="D6" s="231" t="s">
        <v>262</v>
      </c>
      <c r="E6" s="231" t="s">
        <v>214</v>
      </c>
      <c r="F6" s="232" t="s">
        <v>215</v>
      </c>
      <c r="G6" s="231" t="s">
        <v>216</v>
      </c>
      <c r="H6" s="231" t="s">
        <v>217</v>
      </c>
      <c r="I6" s="701"/>
      <c r="J6" s="90"/>
    </row>
    <row r="7" spans="2:11" s="48" customFormat="1" ht="20.100000000000001" customHeight="1" x14ac:dyDescent="0.3">
      <c r="B7" s="106" t="s">
        <v>761</v>
      </c>
      <c r="C7" s="106"/>
      <c r="D7" s="106" t="s">
        <v>760</v>
      </c>
      <c r="E7" s="107">
        <v>187500</v>
      </c>
      <c r="F7" s="107">
        <f>E7*2</f>
        <v>375000</v>
      </c>
      <c r="G7" s="107">
        <v>562500</v>
      </c>
      <c r="H7" s="107"/>
      <c r="I7" s="114"/>
      <c r="J7" s="90"/>
    </row>
    <row r="8" spans="2:11" s="48" customFormat="1" ht="20.100000000000001" customHeight="1" x14ac:dyDescent="0.3">
      <c r="B8" s="106" t="s">
        <v>195</v>
      </c>
      <c r="C8" s="106"/>
      <c r="D8" s="106"/>
      <c r="E8" s="107"/>
      <c r="F8" s="107"/>
      <c r="G8" s="107"/>
      <c r="H8" s="108"/>
      <c r="I8" s="114"/>
      <c r="J8" s="90"/>
    </row>
    <row r="9" spans="2:11" s="48" customFormat="1" ht="20.100000000000001" customHeight="1" x14ac:dyDescent="0.3">
      <c r="B9" s="106" t="s">
        <v>195</v>
      </c>
      <c r="C9" s="106"/>
      <c r="D9" s="106"/>
      <c r="E9" s="107"/>
      <c r="F9" s="107"/>
      <c r="G9" s="107"/>
      <c r="H9" s="108"/>
      <c r="I9" s="114"/>
      <c r="J9" s="90"/>
    </row>
    <row r="10" spans="2:11" s="48" customFormat="1" ht="20.100000000000001" customHeight="1" x14ac:dyDescent="0.3">
      <c r="B10" s="109" t="s">
        <v>195</v>
      </c>
      <c r="C10" s="110"/>
      <c r="D10" s="110"/>
      <c r="E10" s="107"/>
      <c r="F10" s="107"/>
      <c r="G10" s="107"/>
      <c r="H10" s="108"/>
      <c r="I10" s="114"/>
      <c r="J10" s="90"/>
    </row>
    <row r="11" spans="2:11" s="48" customFormat="1" ht="20.100000000000001" customHeight="1" x14ac:dyDescent="0.3">
      <c r="B11" s="109" t="s">
        <v>195</v>
      </c>
      <c r="C11" s="110"/>
      <c r="D11" s="110"/>
      <c r="E11" s="107"/>
      <c r="F11" s="107"/>
      <c r="G11" s="107"/>
      <c r="H11" s="108"/>
      <c r="I11" s="114"/>
      <c r="J11" s="90"/>
    </row>
    <row r="12" spans="2:11" s="48" customFormat="1" ht="20.100000000000001" customHeight="1" thickBot="1" x14ac:dyDescent="0.35">
      <c r="B12" s="111" t="s">
        <v>195</v>
      </c>
      <c r="C12" s="111"/>
      <c r="D12" s="111"/>
      <c r="E12" s="112"/>
      <c r="F12" s="112"/>
      <c r="G12" s="112"/>
      <c r="H12" s="112"/>
      <c r="I12" s="115"/>
      <c r="J12" s="90"/>
    </row>
    <row r="13" spans="2:11" s="48" customFormat="1" ht="30" customHeight="1" thickBot="1" x14ac:dyDescent="0.35">
      <c r="B13" s="711" t="s">
        <v>261</v>
      </c>
      <c r="C13" s="712"/>
      <c r="D13" s="713"/>
      <c r="E13" s="233">
        <v>187500</v>
      </c>
      <c r="F13" s="233">
        <v>375000</v>
      </c>
      <c r="G13" s="233">
        <v>562500</v>
      </c>
      <c r="H13" s="233"/>
      <c r="I13" s="233"/>
      <c r="J13" s="90"/>
    </row>
    <row r="14" spans="2:11" x14ac:dyDescent="0.25">
      <c r="I14" s="67"/>
    </row>
    <row r="15" spans="2:11" x14ac:dyDescent="0.25">
      <c r="B15" s="705" t="s">
        <v>687</v>
      </c>
      <c r="C15" s="705"/>
      <c r="D15" s="705"/>
      <c r="E15" s="705"/>
      <c r="F15" s="705"/>
      <c r="G15" s="705"/>
      <c r="H15" s="705"/>
      <c r="I15" s="93"/>
    </row>
    <row r="16" spans="2:11" x14ac:dyDescent="0.25">
      <c r="B16" s="56"/>
      <c r="C16" s="56"/>
      <c r="D16" s="56"/>
    </row>
    <row r="19" spans="2:12" x14ac:dyDescent="0.25">
      <c r="I19" s="92"/>
      <c r="J19" s="92"/>
      <c r="K19" s="92"/>
    </row>
    <row r="20" spans="2:12" ht="16.5" thickBot="1" x14ac:dyDescent="0.3">
      <c r="B20" s="113"/>
      <c r="C20" s="113"/>
      <c r="D20" s="113"/>
      <c r="E20" s="113"/>
      <c r="F20" s="113"/>
      <c r="G20" s="113"/>
      <c r="H20" s="113"/>
      <c r="I20" s="105" t="s">
        <v>3</v>
      </c>
    </row>
    <row r="21" spans="2:12" s="48" customFormat="1" ht="36" customHeight="1" thickBot="1" x14ac:dyDescent="0.35">
      <c r="B21" s="706" t="s">
        <v>848</v>
      </c>
      <c r="C21" s="707"/>
      <c r="D21" s="707"/>
      <c r="E21" s="707"/>
      <c r="F21" s="707"/>
      <c r="G21" s="707"/>
      <c r="H21" s="707"/>
      <c r="I21" s="708"/>
      <c r="L21" s="49"/>
    </row>
    <row r="22" spans="2:12" s="48" customFormat="1" ht="49.5" customHeight="1" x14ac:dyDescent="0.3">
      <c r="B22" s="709" t="s">
        <v>223</v>
      </c>
      <c r="C22" s="700" t="s">
        <v>224</v>
      </c>
      <c r="D22" s="700" t="s">
        <v>260</v>
      </c>
      <c r="E22" s="234" t="s">
        <v>45</v>
      </c>
      <c r="F22" s="234" t="s">
        <v>197</v>
      </c>
      <c r="G22" s="234" t="s">
        <v>225</v>
      </c>
      <c r="H22" s="234" t="s">
        <v>198</v>
      </c>
      <c r="I22" s="235" t="s">
        <v>227</v>
      </c>
    </row>
    <row r="23" spans="2:12" s="48" customFormat="1" ht="19.5" thickBot="1" x14ac:dyDescent="0.35">
      <c r="B23" s="710"/>
      <c r="C23" s="701"/>
      <c r="D23" s="701"/>
      <c r="E23" s="236">
        <v>1</v>
      </c>
      <c r="F23" s="236">
        <v>2</v>
      </c>
      <c r="G23" s="236">
        <v>3</v>
      </c>
      <c r="H23" s="236" t="s">
        <v>199</v>
      </c>
      <c r="I23" s="237">
        <v>5</v>
      </c>
    </row>
    <row r="24" spans="2:12" s="48" customFormat="1" ht="20.100000000000001" customHeight="1" x14ac:dyDescent="0.3">
      <c r="B24" s="106" t="s">
        <v>761</v>
      </c>
      <c r="C24" s="106" t="s">
        <v>815</v>
      </c>
      <c r="D24" s="106" t="s">
        <v>760</v>
      </c>
      <c r="E24" s="107">
        <f>375000+E7</f>
        <v>562500</v>
      </c>
      <c r="F24" s="484">
        <v>622848</v>
      </c>
      <c r="G24" s="484">
        <v>563520</v>
      </c>
      <c r="H24" s="485">
        <f>F24-G24</f>
        <v>59328</v>
      </c>
      <c r="I24" s="114"/>
    </row>
    <row r="25" spans="2:12" s="48" customFormat="1" ht="20.100000000000001" customHeight="1" x14ac:dyDescent="0.3">
      <c r="B25" s="106" t="s">
        <v>195</v>
      </c>
      <c r="C25" s="106"/>
      <c r="D25" s="106"/>
      <c r="E25" s="107"/>
      <c r="F25" s="484"/>
      <c r="G25" s="484"/>
      <c r="H25" s="485"/>
      <c r="I25" s="114"/>
    </row>
    <row r="26" spans="2:12" s="48" customFormat="1" ht="20.100000000000001" customHeight="1" x14ac:dyDescent="0.3">
      <c r="B26" s="106" t="s">
        <v>195</v>
      </c>
      <c r="C26" s="106"/>
      <c r="D26" s="106"/>
      <c r="E26" s="107"/>
      <c r="F26" s="484"/>
      <c r="G26" s="484"/>
      <c r="H26" s="485"/>
      <c r="I26" s="114"/>
    </row>
    <row r="27" spans="2:12" s="48" customFormat="1" ht="20.100000000000001" customHeight="1" x14ac:dyDescent="0.3">
      <c r="B27" s="109" t="s">
        <v>195</v>
      </c>
      <c r="C27" s="110"/>
      <c r="D27" s="110"/>
      <c r="E27" s="107"/>
      <c r="F27" s="484"/>
      <c r="G27" s="484"/>
      <c r="H27" s="485"/>
      <c r="I27" s="114"/>
    </row>
    <row r="28" spans="2:12" s="48" customFormat="1" ht="20.100000000000001" customHeight="1" x14ac:dyDescent="0.3">
      <c r="B28" s="109" t="s">
        <v>195</v>
      </c>
      <c r="C28" s="110"/>
      <c r="D28" s="110"/>
      <c r="E28" s="107"/>
      <c r="F28" s="484"/>
      <c r="G28" s="484"/>
      <c r="H28" s="485"/>
      <c r="I28" s="114"/>
    </row>
    <row r="29" spans="2:12" s="48" customFormat="1" ht="20.100000000000001" customHeight="1" thickBot="1" x14ac:dyDescent="0.35">
      <c r="B29" s="111" t="s">
        <v>195</v>
      </c>
      <c r="C29" s="111"/>
      <c r="D29" s="111"/>
      <c r="E29" s="112"/>
      <c r="F29" s="486"/>
      <c r="G29" s="486"/>
      <c r="H29" s="486"/>
      <c r="I29" s="115"/>
    </row>
    <row r="30" spans="2:12" s="48" customFormat="1" ht="30" customHeight="1" thickBot="1" x14ac:dyDescent="0.35">
      <c r="B30" s="711" t="s">
        <v>261</v>
      </c>
      <c r="C30" s="712"/>
      <c r="D30" s="713"/>
      <c r="E30" s="233">
        <f>E24</f>
        <v>562500</v>
      </c>
      <c r="F30" s="487">
        <f>SUM(F24:F29)</f>
        <v>622848</v>
      </c>
      <c r="G30" s="487">
        <f>SUM(G24:G29)</f>
        <v>563520</v>
      </c>
      <c r="H30" s="487">
        <f>SUM(H24:H29)</f>
        <v>59328</v>
      </c>
      <c r="I30" s="233"/>
      <c r="J30" s="90"/>
    </row>
    <row r="31" spans="2:12" s="48" customFormat="1" ht="18.75" x14ac:dyDescent="0.3">
      <c r="B31" s="116"/>
      <c r="C31" s="116"/>
      <c r="D31" s="116"/>
      <c r="E31" s="117"/>
      <c r="F31" s="117"/>
      <c r="G31" s="117"/>
      <c r="H31" s="117"/>
      <c r="I31" s="91"/>
    </row>
    <row r="32" spans="2:12" s="48" customFormat="1" ht="18.75" x14ac:dyDescent="0.3">
      <c r="B32" s="116"/>
      <c r="C32" s="116"/>
      <c r="D32" s="116"/>
      <c r="E32" s="117"/>
      <c r="F32" s="117"/>
      <c r="G32" s="117"/>
      <c r="H32" s="117"/>
      <c r="I32" s="91"/>
    </row>
    <row r="33" spans="2:9" s="48" customFormat="1" ht="18" customHeight="1" x14ac:dyDescent="0.3">
      <c r="B33" s="699" t="s">
        <v>688</v>
      </c>
      <c r="C33" s="699"/>
      <c r="D33" s="699"/>
      <c r="E33" s="699"/>
      <c r="F33" s="699"/>
      <c r="G33" s="699"/>
      <c r="H33" s="699"/>
      <c r="I33" s="91"/>
    </row>
    <row r="34" spans="2:9" s="48" customFormat="1" ht="18.75" x14ac:dyDescent="0.3">
      <c r="B34" s="699" t="s">
        <v>575</v>
      </c>
      <c r="C34" s="699"/>
      <c r="D34" s="699"/>
      <c r="E34" s="699"/>
      <c r="F34" s="699"/>
      <c r="G34" s="699"/>
      <c r="H34" s="699"/>
      <c r="I34" s="91"/>
    </row>
    <row r="35" spans="2:9" s="48" customFormat="1" ht="18.75" x14ac:dyDescent="0.3">
      <c r="B35" s="116"/>
      <c r="C35" s="116"/>
      <c r="D35" s="116"/>
      <c r="E35" s="117"/>
      <c r="F35" s="117"/>
      <c r="G35" s="117"/>
      <c r="H35" s="117"/>
      <c r="I35" s="91"/>
    </row>
    <row r="36" spans="2:9" s="48" customFormat="1" ht="18.75" x14ac:dyDescent="0.3">
      <c r="B36" s="116"/>
      <c r="C36" s="116"/>
      <c r="D36" s="116"/>
      <c r="E36" s="117"/>
      <c r="F36" s="117"/>
      <c r="G36" s="117"/>
      <c r="H36" s="117"/>
      <c r="I36" s="91"/>
    </row>
    <row r="37" spans="2:9" s="48" customFormat="1" ht="18.75" x14ac:dyDescent="0.3">
      <c r="B37" s="57"/>
      <c r="C37" s="57"/>
      <c r="D37" s="57"/>
      <c r="E37" s="58"/>
      <c r="F37" s="59"/>
      <c r="G37" s="60"/>
      <c r="H37" s="103"/>
      <c r="I37" s="103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topLeftCell="A7" zoomScaleSheetLayoutView="75" workbookViewId="0">
      <selection activeCell="L10" sqref="L10"/>
    </sheetView>
  </sheetViews>
  <sheetFormatPr defaultColWidth="9.140625" defaultRowHeight="15.75" x14ac:dyDescent="0.2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 x14ac:dyDescent="0.25"/>
    <row r="2" spans="2:18" x14ac:dyDescent="0.25">
      <c r="B2" s="1"/>
      <c r="H2" s="9"/>
      <c r="K2" s="9" t="s">
        <v>205</v>
      </c>
      <c r="N2" s="725"/>
      <c r="O2" s="725"/>
    </row>
    <row r="3" spans="2:18" x14ac:dyDescent="0.25">
      <c r="B3" s="1"/>
      <c r="N3" s="1"/>
      <c r="O3" s="12"/>
    </row>
    <row r="4" spans="2:18" x14ac:dyDescent="0.25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 x14ac:dyDescent="0.3">
      <c r="B5" s="731" t="s">
        <v>48</v>
      </c>
      <c r="C5" s="731"/>
      <c r="D5" s="731"/>
      <c r="E5" s="731"/>
      <c r="F5" s="731"/>
      <c r="G5" s="731"/>
      <c r="H5" s="731"/>
      <c r="I5" s="731"/>
      <c r="J5" s="17"/>
      <c r="K5" s="17"/>
      <c r="L5" s="17"/>
      <c r="M5" s="17"/>
      <c r="N5" s="17"/>
      <c r="O5" s="17"/>
    </row>
    <row r="6" spans="2:18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 x14ac:dyDescent="0.3">
      <c r="C7" s="18"/>
      <c r="D7" s="18"/>
      <c r="E7" s="18"/>
      <c r="G7" s="18"/>
      <c r="H7" s="18"/>
      <c r="I7" s="54" t="s">
        <v>3</v>
      </c>
      <c r="K7" s="18"/>
      <c r="L7" s="18"/>
      <c r="M7" s="18"/>
      <c r="N7" s="18"/>
      <c r="O7" s="18"/>
      <c r="P7" s="18"/>
    </row>
    <row r="8" spans="2:18" s="22" customFormat="1" ht="32.25" customHeight="1" x14ac:dyDescent="0.2">
      <c r="B8" s="726" t="s">
        <v>4</v>
      </c>
      <c r="C8" s="721" t="s">
        <v>5</v>
      </c>
      <c r="D8" s="723" t="s">
        <v>722</v>
      </c>
      <c r="E8" s="723" t="s">
        <v>720</v>
      </c>
      <c r="F8" s="723" t="s">
        <v>721</v>
      </c>
      <c r="G8" s="728" t="s">
        <v>866</v>
      </c>
      <c r="H8" s="729"/>
      <c r="I8" s="588" t="s">
        <v>818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 x14ac:dyDescent="0.25">
      <c r="B9" s="727"/>
      <c r="C9" s="722"/>
      <c r="D9" s="724"/>
      <c r="E9" s="724"/>
      <c r="F9" s="724"/>
      <c r="G9" s="240" t="s">
        <v>0</v>
      </c>
      <c r="H9" s="241" t="s">
        <v>46</v>
      </c>
      <c r="I9" s="730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 x14ac:dyDescent="0.2">
      <c r="B10" s="251" t="s">
        <v>53</v>
      </c>
      <c r="C10" s="242" t="s">
        <v>43</v>
      </c>
      <c r="D10" s="248"/>
      <c r="E10" s="248"/>
      <c r="F10" s="248"/>
      <c r="G10" s="248"/>
      <c r="H10" s="248"/>
      <c r="I10" s="247" t="str">
        <f>IFERROR(H10/G10,"  ")</f>
        <v xml:space="preserve">  </v>
      </c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 x14ac:dyDescent="0.2">
      <c r="B11" s="252" t="s">
        <v>54</v>
      </c>
      <c r="C11" s="243" t="s">
        <v>44</v>
      </c>
      <c r="D11" s="249"/>
      <c r="E11" s="249"/>
      <c r="F11" s="249"/>
      <c r="G11" s="249"/>
      <c r="H11" s="249"/>
      <c r="I11" s="245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 x14ac:dyDescent="0.2">
      <c r="B12" s="252" t="s">
        <v>55</v>
      </c>
      <c r="C12" s="243" t="s">
        <v>39</v>
      </c>
      <c r="D12" s="249"/>
      <c r="E12" s="249"/>
      <c r="F12" s="249"/>
      <c r="G12" s="249"/>
      <c r="H12" s="249"/>
      <c r="I12" s="245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 x14ac:dyDescent="0.2">
      <c r="B13" s="252" t="s">
        <v>56</v>
      </c>
      <c r="C13" s="243" t="s">
        <v>40</v>
      </c>
      <c r="D13" s="249"/>
      <c r="E13" s="249"/>
      <c r="F13" s="249"/>
      <c r="G13" s="249"/>
      <c r="H13" s="249"/>
      <c r="I13" s="245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 x14ac:dyDescent="0.2">
      <c r="B14" s="252" t="s">
        <v>57</v>
      </c>
      <c r="C14" s="243" t="s">
        <v>41</v>
      </c>
      <c r="D14" s="249">
        <v>540000</v>
      </c>
      <c r="E14" s="249">
        <v>178369</v>
      </c>
      <c r="F14" s="249">
        <v>540000</v>
      </c>
      <c r="G14" s="249">
        <f>F14*0.75</f>
        <v>405000</v>
      </c>
      <c r="H14" s="249">
        <v>131510</v>
      </c>
      <c r="I14" s="245">
        <f>H14/G14</f>
        <v>0.32471604938271603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 x14ac:dyDescent="0.2">
      <c r="B15" s="252" t="s">
        <v>58</v>
      </c>
      <c r="C15" s="243" t="s">
        <v>42</v>
      </c>
      <c r="D15" s="249">
        <v>200000</v>
      </c>
      <c r="E15" s="249">
        <v>76389</v>
      </c>
      <c r="F15" s="249">
        <v>200000</v>
      </c>
      <c r="G15" s="249">
        <v>150000</v>
      </c>
      <c r="H15" s="249"/>
      <c r="I15" s="245">
        <f>IFERROR(H15/F15,"  ")</f>
        <v>0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 x14ac:dyDescent="0.25">
      <c r="B16" s="253" t="s">
        <v>59</v>
      </c>
      <c r="C16" s="244" t="s">
        <v>49</v>
      </c>
      <c r="D16" s="250"/>
      <c r="E16" s="250"/>
      <c r="F16" s="250"/>
      <c r="G16" s="250"/>
      <c r="H16" s="250"/>
      <c r="I16" s="246" t="str">
        <f t="shared" si="0"/>
        <v xml:space="preserve">  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 x14ac:dyDescent="0.3">
      <c r="B17" s="69"/>
      <c r="C17" s="69"/>
      <c r="D17" s="69"/>
      <c r="E17" s="69"/>
      <c r="F17" s="75"/>
    </row>
    <row r="18" spans="2:11" ht="20.25" customHeight="1" x14ac:dyDescent="0.25">
      <c r="B18" s="715" t="s">
        <v>193</v>
      </c>
      <c r="C18" s="718" t="s">
        <v>43</v>
      </c>
      <c r="D18" s="718"/>
      <c r="E18" s="719"/>
      <c r="F18" s="720" t="s">
        <v>44</v>
      </c>
      <c r="G18" s="718"/>
      <c r="H18" s="719"/>
      <c r="I18" s="720" t="s">
        <v>39</v>
      </c>
      <c r="J18" s="718"/>
      <c r="K18" s="719"/>
    </row>
    <row r="19" spans="2:11" x14ac:dyDescent="0.25">
      <c r="B19" s="716"/>
      <c r="C19" s="254">
        <v>1</v>
      </c>
      <c r="D19" s="254">
        <v>2</v>
      </c>
      <c r="E19" s="255">
        <v>3</v>
      </c>
      <c r="F19" s="256">
        <v>4</v>
      </c>
      <c r="G19" s="254">
        <v>5</v>
      </c>
      <c r="H19" s="255">
        <v>6</v>
      </c>
      <c r="I19" s="256">
        <v>7</v>
      </c>
      <c r="J19" s="254">
        <v>8</v>
      </c>
      <c r="K19" s="255">
        <v>9</v>
      </c>
    </row>
    <row r="20" spans="2:11" x14ac:dyDescent="0.25">
      <c r="B20" s="717"/>
      <c r="C20" s="257" t="s">
        <v>194</v>
      </c>
      <c r="D20" s="257" t="s">
        <v>195</v>
      </c>
      <c r="E20" s="258" t="s">
        <v>196</v>
      </c>
      <c r="F20" s="259" t="s">
        <v>194</v>
      </c>
      <c r="G20" s="257" t="s">
        <v>195</v>
      </c>
      <c r="H20" s="258" t="s">
        <v>196</v>
      </c>
      <c r="I20" s="259" t="s">
        <v>194</v>
      </c>
      <c r="J20" s="257" t="s">
        <v>195</v>
      </c>
      <c r="K20" s="258" t="s">
        <v>196</v>
      </c>
    </row>
    <row r="21" spans="2:11" x14ac:dyDescent="0.25">
      <c r="B21" s="70">
        <v>1</v>
      </c>
      <c r="C21" s="52"/>
      <c r="D21" s="52"/>
      <c r="E21" s="71"/>
      <c r="F21" s="76"/>
      <c r="G21" s="52"/>
      <c r="H21" s="71"/>
      <c r="I21" s="76"/>
      <c r="J21" s="52"/>
      <c r="K21" s="71"/>
    </row>
    <row r="22" spans="2:11" x14ac:dyDescent="0.25">
      <c r="B22" s="70">
        <v>2</v>
      </c>
      <c r="C22" s="52"/>
      <c r="D22" s="52"/>
      <c r="E22" s="71"/>
      <c r="F22" s="76"/>
      <c r="G22" s="52"/>
      <c r="H22" s="71"/>
      <c r="I22" s="76"/>
      <c r="J22" s="52"/>
      <c r="K22" s="71"/>
    </row>
    <row r="23" spans="2:11" x14ac:dyDescent="0.25">
      <c r="B23" s="70">
        <v>3</v>
      </c>
      <c r="C23" s="52"/>
      <c r="D23" s="52"/>
      <c r="E23" s="71"/>
      <c r="F23" s="76"/>
      <c r="G23" s="52"/>
      <c r="H23" s="71"/>
      <c r="I23" s="76"/>
      <c r="J23" s="52"/>
      <c r="K23" s="71"/>
    </row>
    <row r="24" spans="2:11" x14ac:dyDescent="0.25">
      <c r="B24" s="70">
        <v>4</v>
      </c>
      <c r="C24" s="52"/>
      <c r="D24" s="52"/>
      <c r="E24" s="71"/>
      <c r="F24" s="76"/>
      <c r="G24" s="52"/>
      <c r="H24" s="71"/>
      <c r="I24" s="76"/>
      <c r="J24" s="52"/>
      <c r="K24" s="71"/>
    </row>
    <row r="25" spans="2:11" x14ac:dyDescent="0.25">
      <c r="B25" s="70">
        <v>5</v>
      </c>
      <c r="C25" s="52"/>
      <c r="D25" s="52"/>
      <c r="E25" s="71"/>
      <c r="F25" s="76"/>
      <c r="G25" s="52"/>
      <c r="H25" s="71"/>
      <c r="I25" s="76"/>
      <c r="J25" s="52"/>
      <c r="K25" s="71"/>
    </row>
    <row r="26" spans="2:11" x14ac:dyDescent="0.25">
      <c r="B26" s="70">
        <v>6</v>
      </c>
      <c r="C26" s="52"/>
      <c r="D26" s="52"/>
      <c r="E26" s="71"/>
      <c r="F26" s="76"/>
      <c r="G26" s="52"/>
      <c r="H26" s="71"/>
      <c r="I26" s="76"/>
      <c r="J26" s="52"/>
      <c r="K26" s="71"/>
    </row>
    <row r="27" spans="2:11" x14ac:dyDescent="0.25">
      <c r="B27" s="70">
        <v>7</v>
      </c>
      <c r="C27" s="52"/>
      <c r="D27" s="52"/>
      <c r="E27" s="71"/>
      <c r="F27" s="76"/>
      <c r="G27" s="52"/>
      <c r="H27" s="71"/>
      <c r="I27" s="76"/>
      <c r="J27" s="52"/>
      <c r="K27" s="71"/>
    </row>
    <row r="28" spans="2:11" x14ac:dyDescent="0.25">
      <c r="B28" s="70">
        <v>8</v>
      </c>
      <c r="C28" s="52"/>
      <c r="D28" s="52"/>
      <c r="E28" s="71"/>
      <c r="F28" s="76"/>
      <c r="G28" s="52"/>
      <c r="H28" s="71"/>
      <c r="I28" s="76"/>
      <c r="J28" s="52"/>
      <c r="K28" s="71"/>
    </row>
    <row r="29" spans="2:11" x14ac:dyDescent="0.25">
      <c r="B29" s="70">
        <v>9</v>
      </c>
      <c r="C29" s="52"/>
      <c r="D29" s="52"/>
      <c r="E29" s="71"/>
      <c r="F29" s="76"/>
      <c r="G29" s="52"/>
      <c r="H29" s="71"/>
      <c r="I29" s="76"/>
      <c r="J29" s="52"/>
      <c r="K29" s="71"/>
    </row>
    <row r="30" spans="2:11" ht="16.5" thickBot="1" x14ac:dyDescent="0.3">
      <c r="B30" s="72">
        <v>10</v>
      </c>
      <c r="C30" s="73"/>
      <c r="D30" s="73"/>
      <c r="E30" s="74"/>
      <c r="F30" s="77"/>
      <c r="G30" s="73"/>
      <c r="H30" s="74"/>
      <c r="I30" s="77"/>
      <c r="J30" s="73"/>
      <c r="K30" s="74"/>
    </row>
    <row r="32" spans="2:11" ht="15.75" customHeight="1" x14ac:dyDescent="0.25">
      <c r="B32" s="714" t="s">
        <v>575</v>
      </c>
      <c r="C32" s="714"/>
      <c r="D32" s="714"/>
      <c r="E32" s="714"/>
      <c r="F32" s="714"/>
      <c r="G32" s="714"/>
      <c r="H32" s="714"/>
      <c r="I32" s="13"/>
    </row>
    <row r="33" spans="2:7" x14ac:dyDescent="0.25">
      <c r="B33" s="13"/>
      <c r="C33" s="13"/>
      <c r="D33" s="13"/>
      <c r="E33" s="13"/>
      <c r="G33" s="13"/>
    </row>
    <row r="34" spans="2:7" x14ac:dyDescent="0.25">
      <c r="B34" s="13"/>
      <c r="C34" s="13"/>
      <c r="E34" s="13"/>
    </row>
  </sheetData>
  <mergeCells count="14">
    <mergeCell ref="C8:C9"/>
    <mergeCell ref="E8:E9"/>
    <mergeCell ref="N2:O2"/>
    <mergeCell ref="B8:B9"/>
    <mergeCell ref="F8:F9"/>
    <mergeCell ref="G8:H8"/>
    <mergeCell ref="I8:I9"/>
    <mergeCell ref="D8:D9"/>
    <mergeCell ref="B5:I5"/>
    <mergeCell ref="B32:H32"/>
    <mergeCell ref="B18:B20"/>
    <mergeCell ref="C18:E18"/>
    <mergeCell ref="F18:H18"/>
    <mergeCell ref="I18:K18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0"/>
  <sheetViews>
    <sheetView showGridLines="0" topLeftCell="B7" workbookViewId="0">
      <selection activeCell="B27" sqref="A27:XFD27"/>
    </sheetView>
  </sheetViews>
  <sheetFormatPr defaultRowHeight="15.75" x14ac:dyDescent="0.25"/>
  <cols>
    <col min="1" max="1" width="5.42578125" style="13" customWidth="1"/>
    <col min="2" max="2" width="12.7109375" style="13" customWidth="1"/>
    <col min="3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 x14ac:dyDescent="0.25">
      <c r="M1" s="9" t="s">
        <v>670</v>
      </c>
    </row>
    <row r="2" spans="1:13" ht="20.25" x14ac:dyDescent="0.3">
      <c r="B2" s="731" t="s">
        <v>689</v>
      </c>
      <c r="C2" s="731"/>
      <c r="D2" s="731"/>
      <c r="E2" s="731"/>
      <c r="F2" s="731"/>
      <c r="G2" s="731"/>
      <c r="H2" s="731"/>
      <c r="I2" s="731"/>
      <c r="J2" s="731"/>
      <c r="K2" s="731"/>
      <c r="L2" s="731"/>
      <c r="M2" s="731"/>
    </row>
    <row r="3" spans="1:13" ht="6.75" customHeight="1" x14ac:dyDescent="0.3">
      <c r="B3" s="320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</row>
    <row r="4" spans="1:13" ht="7.5" customHeight="1" x14ac:dyDescent="0.3">
      <c r="B4" s="319" t="s">
        <v>682</v>
      </c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</row>
    <row r="5" spans="1:13" ht="4.5" customHeight="1" x14ac:dyDescent="0.25">
      <c r="B5" s="309" t="s">
        <v>679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 x14ac:dyDescent="0.3">
      <c r="B6" s="752" t="s">
        <v>256</v>
      </c>
      <c r="C6" s="752"/>
      <c r="D6" s="752"/>
      <c r="E6" s="752"/>
      <c r="F6" s="752"/>
      <c r="G6" s="752"/>
      <c r="H6" s="752"/>
      <c r="I6" s="752"/>
      <c r="J6" s="752"/>
      <c r="K6" s="752"/>
      <c r="L6" s="752"/>
      <c r="M6" s="752"/>
    </row>
    <row r="7" spans="1:13" ht="20.25" customHeight="1" thickBot="1" x14ac:dyDescent="0.3">
      <c r="A7" s="79"/>
      <c r="B7" s="777" t="s">
        <v>251</v>
      </c>
      <c r="C7" s="760" t="s">
        <v>229</v>
      </c>
      <c r="D7" s="756"/>
      <c r="E7" s="756"/>
      <c r="F7" s="757"/>
      <c r="G7" s="760" t="s">
        <v>252</v>
      </c>
      <c r="H7" s="757"/>
      <c r="I7" s="754" t="s">
        <v>762</v>
      </c>
      <c r="J7" s="754"/>
      <c r="K7" s="754"/>
      <c r="L7" s="754"/>
      <c r="M7" s="755"/>
    </row>
    <row r="8" spans="1:13" s="55" customFormat="1" ht="18" customHeight="1" thickBot="1" x14ac:dyDescent="0.25">
      <c r="A8" s="78"/>
      <c r="B8" s="777"/>
      <c r="C8" s="761"/>
      <c r="D8" s="758"/>
      <c r="E8" s="758"/>
      <c r="F8" s="759"/>
      <c r="G8" s="761"/>
      <c r="H8" s="759"/>
      <c r="I8" s="694" t="s">
        <v>255</v>
      </c>
      <c r="J8" s="778"/>
      <c r="K8" s="694" t="s">
        <v>680</v>
      </c>
      <c r="L8" s="778"/>
      <c r="M8" s="695"/>
    </row>
    <row r="9" spans="1:13" s="55" customFormat="1" ht="79.5" thickBot="1" x14ac:dyDescent="0.25">
      <c r="A9" s="78"/>
      <c r="B9" s="758"/>
      <c r="C9" s="260" t="s">
        <v>677</v>
      </c>
      <c r="D9" s="263" t="s">
        <v>678</v>
      </c>
      <c r="E9" s="261" t="s">
        <v>241</v>
      </c>
      <c r="F9" s="230" t="s">
        <v>676</v>
      </c>
      <c r="G9" s="232" t="s">
        <v>253</v>
      </c>
      <c r="H9" s="261" t="s">
        <v>254</v>
      </c>
      <c r="I9" s="262" t="s">
        <v>230</v>
      </c>
      <c r="J9" s="263" t="s">
        <v>242</v>
      </c>
      <c r="K9" s="229" t="s">
        <v>226</v>
      </c>
      <c r="L9" s="264" t="s">
        <v>242</v>
      </c>
      <c r="M9" s="230" t="s">
        <v>681</v>
      </c>
    </row>
    <row r="10" spans="1:13" s="55" customFormat="1" x14ac:dyDescent="0.2">
      <c r="A10" s="78"/>
      <c r="B10" s="739">
        <v>2018</v>
      </c>
      <c r="C10" s="766" t="s">
        <v>768</v>
      </c>
      <c r="D10" s="762" t="s">
        <v>769</v>
      </c>
      <c r="E10" s="766"/>
      <c r="F10" s="762"/>
      <c r="G10" s="743" t="s">
        <v>682</v>
      </c>
      <c r="H10" s="743">
        <v>1267354</v>
      </c>
      <c r="I10" s="749"/>
      <c r="J10" s="743"/>
      <c r="K10" s="139"/>
      <c r="L10" s="118"/>
      <c r="M10" s="421"/>
    </row>
    <row r="11" spans="1:13" s="55" customFormat="1" x14ac:dyDescent="0.2">
      <c r="A11" s="78"/>
      <c r="B11" s="772"/>
      <c r="C11" s="767"/>
      <c r="D11" s="763"/>
      <c r="E11" s="767"/>
      <c r="F11" s="763"/>
      <c r="G11" s="744"/>
      <c r="H11" s="744"/>
      <c r="I11" s="750"/>
      <c r="J11" s="744"/>
      <c r="K11" s="125"/>
      <c r="L11" s="121"/>
      <c r="M11" s="120"/>
    </row>
    <row r="12" spans="1:13" s="55" customFormat="1" ht="16.5" thickBot="1" x14ac:dyDescent="0.25">
      <c r="A12" s="78"/>
      <c r="B12" s="772"/>
      <c r="C12" s="768"/>
      <c r="D12" s="764"/>
      <c r="E12" s="768"/>
      <c r="F12" s="764"/>
      <c r="G12" s="745"/>
      <c r="H12" s="745"/>
      <c r="I12" s="751"/>
      <c r="J12" s="745"/>
      <c r="K12" s="124"/>
      <c r="L12" s="119">
        <v>2943143</v>
      </c>
      <c r="M12" s="422" t="s">
        <v>763</v>
      </c>
    </row>
    <row r="13" spans="1:13" x14ac:dyDescent="0.25">
      <c r="A13" s="79"/>
      <c r="B13" s="739">
        <v>2019</v>
      </c>
      <c r="C13" s="766" t="s">
        <v>765</v>
      </c>
      <c r="D13" s="762" t="s">
        <v>766</v>
      </c>
      <c r="E13" s="766"/>
      <c r="F13" s="762"/>
      <c r="G13" s="743" t="s">
        <v>682</v>
      </c>
      <c r="H13" s="743">
        <v>3198766.34</v>
      </c>
      <c r="I13" s="749"/>
      <c r="J13" s="743"/>
      <c r="K13" s="129"/>
      <c r="L13" s="130"/>
      <c r="M13" s="128"/>
    </row>
    <row r="14" spans="1:13" x14ac:dyDescent="0.25">
      <c r="A14" s="79"/>
      <c r="B14" s="772"/>
      <c r="C14" s="767"/>
      <c r="D14" s="763"/>
      <c r="E14" s="767"/>
      <c r="F14" s="763"/>
      <c r="G14" s="744"/>
      <c r="H14" s="744"/>
      <c r="I14" s="750"/>
      <c r="J14" s="744"/>
      <c r="K14" s="125"/>
      <c r="L14" s="121"/>
      <c r="M14" s="120"/>
    </row>
    <row r="15" spans="1:13" ht="16.5" thickBot="1" x14ac:dyDescent="0.3">
      <c r="A15" s="79"/>
      <c r="B15" s="772"/>
      <c r="C15" s="768"/>
      <c r="D15" s="764"/>
      <c r="E15" s="768"/>
      <c r="F15" s="764"/>
      <c r="G15" s="745"/>
      <c r="H15" s="745"/>
      <c r="I15" s="751"/>
      <c r="J15" s="745"/>
      <c r="K15" s="138"/>
      <c r="L15" s="122">
        <v>3198766</v>
      </c>
      <c r="M15" s="422" t="s">
        <v>763</v>
      </c>
    </row>
    <row r="16" spans="1:13" x14ac:dyDescent="0.25">
      <c r="A16" s="79"/>
      <c r="B16" s="739">
        <v>2020</v>
      </c>
      <c r="C16" s="766" t="s">
        <v>764</v>
      </c>
      <c r="D16" s="765" t="s">
        <v>767</v>
      </c>
      <c r="E16" s="766"/>
      <c r="F16" s="762"/>
      <c r="G16" s="743" t="s">
        <v>682</v>
      </c>
      <c r="H16" s="743">
        <v>35660953</v>
      </c>
      <c r="I16" s="749"/>
      <c r="J16" s="743"/>
      <c r="K16" s="124"/>
      <c r="L16" s="119"/>
      <c r="M16" s="123"/>
    </row>
    <row r="17" spans="1:14" x14ac:dyDescent="0.25">
      <c r="A17" s="79"/>
      <c r="B17" s="772"/>
      <c r="C17" s="767"/>
      <c r="D17" s="763"/>
      <c r="E17" s="767"/>
      <c r="F17" s="763"/>
      <c r="G17" s="744"/>
      <c r="H17" s="744"/>
      <c r="I17" s="750"/>
      <c r="J17" s="744"/>
      <c r="K17" s="125"/>
      <c r="L17" s="121"/>
      <c r="M17" s="120"/>
    </row>
    <row r="18" spans="1:14" ht="16.5" thickBot="1" x14ac:dyDescent="0.3">
      <c r="A18" s="79"/>
      <c r="B18" s="741"/>
      <c r="C18" s="768"/>
      <c r="D18" s="764"/>
      <c r="E18" s="768"/>
      <c r="F18" s="764"/>
      <c r="G18" s="745"/>
      <c r="H18" s="745"/>
      <c r="I18" s="751"/>
      <c r="J18" s="745"/>
      <c r="K18" s="126"/>
      <c r="L18" s="127">
        <v>35998934</v>
      </c>
      <c r="M18" s="422" t="s">
        <v>763</v>
      </c>
    </row>
    <row r="19" spans="1:14" x14ac:dyDescent="0.25">
      <c r="A19" s="79"/>
      <c r="B19" s="739">
        <v>2021</v>
      </c>
      <c r="C19" s="774" t="s">
        <v>811</v>
      </c>
      <c r="D19" s="762"/>
      <c r="E19" s="766"/>
      <c r="F19" s="762"/>
      <c r="G19" s="743" t="s">
        <v>810</v>
      </c>
      <c r="H19" s="743">
        <v>18666000</v>
      </c>
      <c r="I19" s="749"/>
      <c r="J19" s="743"/>
      <c r="K19" s="124"/>
      <c r="L19" s="119"/>
      <c r="M19" s="123" t="s">
        <v>819</v>
      </c>
    </row>
    <row r="20" spans="1:14" x14ac:dyDescent="0.25">
      <c r="A20" s="79"/>
      <c r="B20" s="772"/>
      <c r="C20" s="775"/>
      <c r="D20" s="763"/>
      <c r="E20" s="767"/>
      <c r="F20" s="763"/>
      <c r="G20" s="744"/>
      <c r="H20" s="744"/>
      <c r="I20" s="750"/>
      <c r="J20" s="744"/>
      <c r="K20" s="125"/>
      <c r="L20" s="121"/>
      <c r="M20" s="120" t="s">
        <v>812</v>
      </c>
    </row>
    <row r="21" spans="1:14" ht="49.5" customHeight="1" thickBot="1" x14ac:dyDescent="0.3">
      <c r="A21" s="79"/>
      <c r="B21" s="741"/>
      <c r="C21" s="776"/>
      <c r="D21" s="764"/>
      <c r="E21" s="768"/>
      <c r="F21" s="764"/>
      <c r="G21" s="745"/>
      <c r="H21" s="745"/>
      <c r="I21" s="751"/>
      <c r="J21" s="745"/>
      <c r="K21" s="126"/>
      <c r="L21" s="127">
        <v>18666000</v>
      </c>
      <c r="M21" s="422" t="s">
        <v>813</v>
      </c>
    </row>
    <row r="22" spans="1:14" x14ac:dyDescent="0.25">
      <c r="A22" s="79"/>
      <c r="B22" s="739">
        <v>2022</v>
      </c>
      <c r="C22" s="766"/>
      <c r="D22" s="762"/>
      <c r="E22" s="766"/>
      <c r="F22" s="762"/>
      <c r="G22" s="743" t="s">
        <v>810</v>
      </c>
      <c r="H22" s="746">
        <v>287331.31</v>
      </c>
      <c r="I22" s="769"/>
      <c r="J22" s="746"/>
      <c r="K22" s="476"/>
      <c r="L22" s="477"/>
      <c r="M22" s="478"/>
    </row>
    <row r="23" spans="1:14" ht="16.5" thickBot="1" x14ac:dyDescent="0.3">
      <c r="A23" s="79"/>
      <c r="B23" s="772"/>
      <c r="C23" s="767"/>
      <c r="D23" s="763"/>
      <c r="E23" s="767"/>
      <c r="F23" s="763"/>
      <c r="G23" s="744"/>
      <c r="H23" s="747"/>
      <c r="I23" s="770"/>
      <c r="J23" s="747"/>
      <c r="K23" s="479"/>
      <c r="L23" s="480">
        <v>287331.31</v>
      </c>
      <c r="M23" s="481"/>
    </row>
    <row r="24" spans="1:14" ht="16.5" thickBot="1" x14ac:dyDescent="0.3">
      <c r="A24" s="79"/>
      <c r="B24" s="741"/>
      <c r="C24" s="768"/>
      <c r="D24" s="764"/>
      <c r="E24" s="768"/>
      <c r="F24" s="764"/>
      <c r="G24" s="745"/>
      <c r="H24" s="748"/>
      <c r="I24" s="771"/>
      <c r="J24" s="748"/>
      <c r="K24" s="482"/>
      <c r="L24" s="480"/>
      <c r="M24" s="483" t="s">
        <v>814</v>
      </c>
    </row>
    <row r="25" spans="1:14" ht="16.5" customHeight="1" x14ac:dyDescent="0.25">
      <c r="A25" s="16"/>
      <c r="B25" s="735" t="s">
        <v>770</v>
      </c>
      <c r="C25" s="735"/>
      <c r="D25" s="735"/>
      <c r="E25" s="735"/>
      <c r="F25" s="735"/>
      <c r="G25" s="735"/>
      <c r="H25" s="735"/>
      <c r="I25" s="735"/>
      <c r="J25" s="735"/>
      <c r="K25" s="735"/>
      <c r="L25" s="735"/>
      <c r="M25" s="735"/>
    </row>
    <row r="26" spans="1:14" ht="16.5" customHeight="1" x14ac:dyDescent="0.25">
      <c r="A26" s="16"/>
      <c r="B26" s="318"/>
      <c r="C26" s="318"/>
      <c r="D26" s="318"/>
      <c r="E26" s="318"/>
      <c r="F26" s="318"/>
      <c r="G26" s="318"/>
      <c r="H26" s="318"/>
      <c r="I26" s="318"/>
      <c r="J26" s="318"/>
      <c r="K26" s="318"/>
      <c r="L26" s="318"/>
      <c r="M26" s="318"/>
    </row>
    <row r="27" spans="1:14" hidden="1" x14ac:dyDescent="0.25">
      <c r="B27" s="742"/>
      <c r="C27" s="742"/>
      <c r="D27" s="742"/>
      <c r="E27" s="742"/>
      <c r="F27" s="742"/>
      <c r="G27" s="742"/>
      <c r="H27" s="742"/>
      <c r="I27" s="742"/>
      <c r="J27" s="742"/>
      <c r="K27" s="742"/>
      <c r="L27" s="23"/>
    </row>
    <row r="28" spans="1:14" ht="16.5" thickBot="1" x14ac:dyDescent="0.3">
      <c r="B28" s="752" t="s">
        <v>674</v>
      </c>
      <c r="C28" s="752"/>
      <c r="D28" s="752"/>
      <c r="E28" s="752"/>
      <c r="F28" s="752"/>
      <c r="G28" s="752"/>
      <c r="H28" s="752"/>
      <c r="I28" s="752"/>
      <c r="J28" s="752"/>
      <c r="K28" s="149"/>
      <c r="L28" s="149"/>
      <c r="M28" s="16"/>
    </row>
    <row r="29" spans="1:14" s="55" customFormat="1" ht="15.75" customHeight="1" x14ac:dyDescent="0.2">
      <c r="B29" s="700" t="s">
        <v>246</v>
      </c>
      <c r="C29" s="760" t="s">
        <v>243</v>
      </c>
      <c r="D29" s="757"/>
      <c r="E29" s="756" t="s">
        <v>231</v>
      </c>
      <c r="F29" s="756"/>
      <c r="G29" s="756"/>
      <c r="H29" s="756"/>
      <c r="I29" s="756"/>
      <c r="J29" s="757"/>
      <c r="K29" s="150"/>
      <c r="L29" s="150"/>
      <c r="M29" s="91"/>
      <c r="N29" s="91"/>
    </row>
    <row r="30" spans="1:14" s="55" customFormat="1" ht="8.25" customHeight="1" thickBot="1" x14ac:dyDescent="0.25">
      <c r="B30" s="773"/>
      <c r="C30" s="761"/>
      <c r="D30" s="759"/>
      <c r="E30" s="758"/>
      <c r="F30" s="758"/>
      <c r="G30" s="758"/>
      <c r="H30" s="758"/>
      <c r="I30" s="758"/>
      <c r="J30" s="759"/>
      <c r="K30" s="150"/>
      <c r="M30" s="317"/>
      <c r="N30" s="91"/>
    </row>
    <row r="31" spans="1:14" s="55" customFormat="1" ht="27" customHeight="1" thickBot="1" x14ac:dyDescent="0.25">
      <c r="B31" s="701"/>
      <c r="C31" s="260" t="s">
        <v>196</v>
      </c>
      <c r="D31" s="265" t="s">
        <v>201</v>
      </c>
      <c r="E31" s="239" t="s">
        <v>244</v>
      </c>
      <c r="F31" s="753" t="s">
        <v>245</v>
      </c>
      <c r="G31" s="754"/>
      <c r="H31" s="754"/>
      <c r="I31" s="754"/>
      <c r="J31" s="755"/>
      <c r="K31" s="150"/>
      <c r="M31" s="91"/>
      <c r="N31" s="91"/>
    </row>
    <row r="32" spans="1:14" s="55" customFormat="1" x14ac:dyDescent="0.2">
      <c r="B32" s="739" t="s">
        <v>228</v>
      </c>
      <c r="C32" s="305"/>
      <c r="D32" s="140"/>
      <c r="E32" s="151"/>
      <c r="F32" s="736"/>
      <c r="G32" s="737"/>
      <c r="H32" s="737"/>
      <c r="I32" s="737"/>
      <c r="J32" s="738"/>
      <c r="K32" s="150"/>
      <c r="M32" s="91"/>
    </row>
    <row r="33" spans="2:13" s="55" customFormat="1" x14ac:dyDescent="0.2">
      <c r="B33" s="740"/>
      <c r="C33" s="306"/>
      <c r="D33" s="141"/>
      <c r="E33" s="152"/>
      <c r="F33" s="732"/>
      <c r="G33" s="733"/>
      <c r="H33" s="733"/>
      <c r="I33" s="733"/>
      <c r="J33" s="734"/>
      <c r="K33" s="150"/>
      <c r="L33" s="150"/>
      <c r="M33" s="91"/>
    </row>
    <row r="34" spans="2:13" s="55" customFormat="1" x14ac:dyDescent="0.2">
      <c r="B34" s="740"/>
      <c r="C34" s="306"/>
      <c r="D34" s="142"/>
      <c r="E34" s="152"/>
      <c r="F34" s="732"/>
      <c r="G34" s="733"/>
      <c r="H34" s="733"/>
      <c r="I34" s="733"/>
      <c r="J34" s="734"/>
      <c r="K34" s="150"/>
      <c r="L34" s="150"/>
      <c r="M34" s="91"/>
    </row>
    <row r="35" spans="2:13" s="55" customFormat="1" ht="16.5" thickBot="1" x14ac:dyDescent="0.25">
      <c r="B35" s="740"/>
      <c r="C35" s="311"/>
      <c r="D35" s="312"/>
      <c r="E35" s="153"/>
      <c r="F35" s="732"/>
      <c r="G35" s="733"/>
      <c r="H35" s="733"/>
      <c r="I35" s="733"/>
      <c r="J35" s="734"/>
      <c r="K35" s="150"/>
      <c r="L35" s="150"/>
      <c r="M35" s="91"/>
    </row>
    <row r="36" spans="2:13" s="55" customFormat="1" ht="16.5" thickBot="1" x14ac:dyDescent="0.25">
      <c r="B36" s="741"/>
      <c r="C36" s="310"/>
      <c r="D36" s="310" t="s">
        <v>232</v>
      </c>
      <c r="E36" s="313"/>
      <c r="F36" s="314"/>
      <c r="G36" s="314"/>
      <c r="H36" s="314"/>
      <c r="I36" s="315"/>
      <c r="J36" s="316"/>
      <c r="K36" s="150"/>
      <c r="L36" s="150"/>
      <c r="M36" s="91"/>
    </row>
    <row r="37" spans="2:13" s="55" customFormat="1" x14ac:dyDescent="0.2">
      <c r="B37" s="739" t="s">
        <v>247</v>
      </c>
      <c r="C37" s="305"/>
      <c r="D37" s="140"/>
      <c r="E37" s="151"/>
      <c r="F37" s="736"/>
      <c r="G37" s="737"/>
      <c r="H37" s="737"/>
      <c r="I37" s="737"/>
      <c r="J37" s="738"/>
      <c r="K37" s="150"/>
      <c r="L37" s="150"/>
      <c r="M37" s="91"/>
    </row>
    <row r="38" spans="2:13" s="55" customFormat="1" x14ac:dyDescent="0.2">
      <c r="B38" s="740"/>
      <c r="C38" s="306">
        <v>7565600</v>
      </c>
      <c r="D38" s="437" t="s">
        <v>817</v>
      </c>
      <c r="E38" s="438"/>
      <c r="F38" s="732" t="s">
        <v>816</v>
      </c>
      <c r="G38" s="733"/>
      <c r="H38" s="733"/>
      <c r="I38" s="733"/>
      <c r="J38" s="734"/>
      <c r="K38" s="150"/>
      <c r="L38" s="150"/>
      <c r="M38" s="91"/>
    </row>
    <row r="39" spans="2:13" s="55" customFormat="1" x14ac:dyDescent="0.2">
      <c r="B39" s="740"/>
      <c r="C39" s="306"/>
      <c r="D39" s="142"/>
      <c r="E39" s="152"/>
      <c r="F39" s="732"/>
      <c r="G39" s="733"/>
      <c r="H39" s="733"/>
      <c r="I39" s="733"/>
      <c r="J39" s="734"/>
      <c r="K39" s="150"/>
      <c r="L39" s="150"/>
      <c r="M39" s="91"/>
    </row>
    <row r="40" spans="2:13" s="55" customFormat="1" ht="16.5" thickBot="1" x14ac:dyDescent="0.25">
      <c r="B40" s="740"/>
      <c r="C40" s="311"/>
      <c r="D40" s="312"/>
      <c r="E40" s="153"/>
      <c r="F40" s="732"/>
      <c r="G40" s="733"/>
      <c r="H40" s="733"/>
      <c r="I40" s="733"/>
      <c r="J40" s="734"/>
      <c r="K40" s="150"/>
      <c r="L40" s="150"/>
      <c r="M40" s="91"/>
    </row>
    <row r="41" spans="2:13" s="55" customFormat="1" ht="16.5" thickBot="1" x14ac:dyDescent="0.25">
      <c r="B41" s="741"/>
      <c r="C41" s="310"/>
      <c r="D41" s="310" t="s">
        <v>232</v>
      </c>
      <c r="E41" s="313"/>
      <c r="F41" s="314"/>
      <c r="G41" s="314"/>
      <c r="H41" s="314"/>
      <c r="I41" s="315"/>
      <c r="J41" s="316"/>
      <c r="K41" s="150"/>
      <c r="L41" s="150"/>
      <c r="M41" s="91"/>
    </row>
    <row r="42" spans="2:13" s="55" customFormat="1" x14ac:dyDescent="0.2">
      <c r="B42" s="739" t="s">
        <v>248</v>
      </c>
      <c r="C42" s="305"/>
      <c r="D42" s="140"/>
      <c r="E42" s="151"/>
      <c r="F42" s="736"/>
      <c r="G42" s="737"/>
      <c r="H42" s="737"/>
      <c r="I42" s="737"/>
      <c r="J42" s="738"/>
      <c r="K42" s="150"/>
      <c r="L42" s="150"/>
      <c r="M42" s="91"/>
    </row>
    <row r="43" spans="2:13" s="55" customFormat="1" x14ac:dyDescent="0.2">
      <c r="B43" s="740"/>
      <c r="C43" s="306"/>
      <c r="D43" s="141"/>
      <c r="E43" s="152"/>
      <c r="F43" s="732"/>
      <c r="G43" s="733"/>
      <c r="H43" s="733"/>
      <c r="I43" s="733"/>
      <c r="J43" s="734"/>
      <c r="K43" s="150"/>
      <c r="L43" s="150"/>
      <c r="M43" s="91"/>
    </row>
    <row r="44" spans="2:13" s="55" customFormat="1" x14ac:dyDescent="0.2">
      <c r="B44" s="740"/>
      <c r="C44" s="306"/>
      <c r="D44" s="142"/>
      <c r="E44" s="152"/>
      <c r="F44" s="732"/>
      <c r="G44" s="733"/>
      <c r="H44" s="733"/>
      <c r="I44" s="733"/>
      <c r="J44" s="734"/>
      <c r="K44" s="150"/>
      <c r="L44" s="150"/>
      <c r="M44" s="91"/>
    </row>
    <row r="45" spans="2:13" s="55" customFormat="1" ht="16.5" thickBot="1" x14ac:dyDescent="0.25">
      <c r="B45" s="740"/>
      <c r="C45" s="311"/>
      <c r="D45" s="312"/>
      <c r="E45" s="153"/>
      <c r="F45" s="732"/>
      <c r="G45" s="733"/>
      <c r="H45" s="733"/>
      <c r="I45" s="733"/>
      <c r="J45" s="734"/>
      <c r="K45" s="150"/>
      <c r="L45" s="150"/>
      <c r="M45" s="91"/>
    </row>
    <row r="46" spans="2:13" s="55" customFormat="1" ht="16.5" thickBot="1" x14ac:dyDescent="0.25">
      <c r="B46" s="741"/>
      <c r="C46" s="310"/>
      <c r="D46" s="310" t="s">
        <v>232</v>
      </c>
      <c r="E46" s="313"/>
      <c r="F46" s="314"/>
      <c r="G46" s="314"/>
      <c r="H46" s="314"/>
      <c r="I46" s="315"/>
      <c r="J46" s="316"/>
      <c r="K46" s="150"/>
      <c r="L46" s="150"/>
      <c r="M46" s="91"/>
    </row>
    <row r="47" spans="2:13" s="55" customFormat="1" x14ac:dyDescent="0.2">
      <c r="B47" s="739" t="s">
        <v>249</v>
      </c>
      <c r="C47" s="305"/>
      <c r="D47" s="140"/>
      <c r="E47" s="151"/>
      <c r="F47" s="736"/>
      <c r="G47" s="737"/>
      <c r="H47" s="737"/>
      <c r="I47" s="737"/>
      <c r="J47" s="738"/>
      <c r="K47" s="150"/>
      <c r="L47" s="150"/>
      <c r="M47" s="91"/>
    </row>
    <row r="48" spans="2:13" s="55" customFormat="1" x14ac:dyDescent="0.2">
      <c r="B48" s="740"/>
      <c r="C48" s="306"/>
      <c r="D48" s="141"/>
      <c r="E48" s="152"/>
      <c r="F48" s="732"/>
      <c r="G48" s="733"/>
      <c r="H48" s="733"/>
      <c r="I48" s="733"/>
      <c r="J48" s="734"/>
      <c r="K48" s="150"/>
      <c r="L48" s="150"/>
      <c r="M48" s="91"/>
    </row>
    <row r="49" spans="2:13" s="55" customFormat="1" x14ac:dyDescent="0.2">
      <c r="B49" s="740"/>
      <c r="C49" s="306"/>
      <c r="D49" s="142"/>
      <c r="E49" s="152"/>
      <c r="F49" s="732"/>
      <c r="G49" s="733"/>
      <c r="H49" s="733"/>
      <c r="I49" s="733"/>
      <c r="J49" s="734"/>
      <c r="K49" s="150"/>
      <c r="L49" s="150"/>
      <c r="M49" s="91"/>
    </row>
    <row r="50" spans="2:13" s="55" customFormat="1" ht="16.5" thickBot="1" x14ac:dyDescent="0.25">
      <c r="B50" s="740"/>
      <c r="C50" s="311"/>
      <c r="D50" s="312"/>
      <c r="E50" s="153"/>
      <c r="F50" s="732"/>
      <c r="G50" s="733"/>
      <c r="H50" s="733"/>
      <c r="I50" s="733"/>
      <c r="J50" s="734"/>
      <c r="K50" s="150"/>
      <c r="L50" s="150"/>
      <c r="M50" s="91"/>
    </row>
    <row r="51" spans="2:13" s="55" customFormat="1" ht="16.5" thickBot="1" x14ac:dyDescent="0.25">
      <c r="B51" s="741"/>
      <c r="C51" s="310"/>
      <c r="D51" s="310" t="s">
        <v>232</v>
      </c>
      <c r="E51" s="313"/>
      <c r="F51" s="314"/>
      <c r="G51" s="314"/>
      <c r="H51" s="314"/>
      <c r="I51" s="315"/>
      <c r="J51" s="316"/>
      <c r="K51" s="150"/>
      <c r="L51" s="150"/>
      <c r="M51" s="91"/>
    </row>
    <row r="52" spans="2:13" s="55" customFormat="1" x14ac:dyDescent="0.2">
      <c r="B52" s="739" t="s">
        <v>250</v>
      </c>
      <c r="C52" s="305"/>
      <c r="D52" s="140"/>
      <c r="E52" s="151"/>
      <c r="F52" s="736"/>
      <c r="G52" s="737"/>
      <c r="H52" s="737"/>
      <c r="I52" s="737"/>
      <c r="J52" s="738"/>
      <c r="K52" s="150"/>
      <c r="L52" s="150"/>
      <c r="M52" s="91"/>
    </row>
    <row r="53" spans="2:13" s="55" customFormat="1" x14ac:dyDescent="0.2">
      <c r="B53" s="740"/>
      <c r="C53" s="306"/>
      <c r="D53" s="141"/>
      <c r="E53" s="152"/>
      <c r="F53" s="732"/>
      <c r="G53" s="733"/>
      <c r="H53" s="733"/>
      <c r="I53" s="733"/>
      <c r="J53" s="734"/>
      <c r="K53" s="150"/>
      <c r="L53" s="150"/>
      <c r="M53" s="91"/>
    </row>
    <row r="54" spans="2:13" s="55" customFormat="1" x14ac:dyDescent="0.2">
      <c r="B54" s="740"/>
      <c r="C54" s="306"/>
      <c r="D54" s="142"/>
      <c r="E54" s="152"/>
      <c r="F54" s="732"/>
      <c r="G54" s="733"/>
      <c r="H54" s="733"/>
      <c r="I54" s="733"/>
      <c r="J54" s="734"/>
      <c r="K54" s="150"/>
      <c r="L54" s="150"/>
      <c r="M54" s="91"/>
    </row>
    <row r="55" spans="2:13" s="55" customFormat="1" ht="16.5" thickBot="1" x14ac:dyDescent="0.25">
      <c r="B55" s="740"/>
      <c r="C55" s="311"/>
      <c r="D55" s="312"/>
      <c r="E55" s="153"/>
      <c r="F55" s="732"/>
      <c r="G55" s="733"/>
      <c r="H55" s="733"/>
      <c r="I55" s="733"/>
      <c r="J55" s="734"/>
      <c r="K55" s="150"/>
      <c r="L55" s="150"/>
      <c r="M55" s="91"/>
    </row>
    <row r="56" spans="2:13" s="55" customFormat="1" ht="16.5" thickBot="1" x14ac:dyDescent="0.25">
      <c r="B56" s="741"/>
      <c r="C56" s="310"/>
      <c r="D56" s="310" t="s">
        <v>232</v>
      </c>
      <c r="E56" s="313"/>
      <c r="F56" s="314"/>
      <c r="G56" s="314"/>
      <c r="H56" s="314"/>
      <c r="I56" s="315"/>
      <c r="J56" s="316"/>
      <c r="K56" s="150"/>
      <c r="L56" s="150"/>
      <c r="M56" s="91"/>
    </row>
    <row r="57" spans="2:13" x14ac:dyDescent="0.25">
      <c r="I57" s="16"/>
      <c r="J57" s="16"/>
    </row>
    <row r="58" spans="2:13" x14ac:dyDescent="0.25">
      <c r="B58" s="13" t="s">
        <v>757</v>
      </c>
    </row>
    <row r="60" spans="2:13" x14ac:dyDescent="0.25">
      <c r="B60" s="1"/>
    </row>
  </sheetData>
  <mergeCells count="85"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J10:J12"/>
    <mergeCell ref="H10:H12"/>
    <mergeCell ref="D10:D12"/>
    <mergeCell ref="B22:B24"/>
    <mergeCell ref="B29:B31"/>
    <mergeCell ref="C13:C15"/>
    <mergeCell ref="C16:C18"/>
    <mergeCell ref="C19:C21"/>
    <mergeCell ref="C22:C24"/>
    <mergeCell ref="B19:B21"/>
    <mergeCell ref="B13:B15"/>
    <mergeCell ref="B16:B18"/>
    <mergeCell ref="E19:E21"/>
    <mergeCell ref="E22:E24"/>
    <mergeCell ref="I19:I21"/>
    <mergeCell ref="D19:D21"/>
    <mergeCell ref="G19:G21"/>
    <mergeCell ref="H19:H21"/>
    <mergeCell ref="H22:H24"/>
    <mergeCell ref="G22:G24"/>
    <mergeCell ref="I22:I24"/>
    <mergeCell ref="D22:D24"/>
    <mergeCell ref="F19:F21"/>
    <mergeCell ref="F22:F24"/>
    <mergeCell ref="H13:H15"/>
    <mergeCell ref="H16:H18"/>
    <mergeCell ref="F10:F12"/>
    <mergeCell ref="F13:F15"/>
    <mergeCell ref="F16:F18"/>
    <mergeCell ref="D13:D15"/>
    <mergeCell ref="D16:D18"/>
    <mergeCell ref="G10:G12"/>
    <mergeCell ref="G13:G15"/>
    <mergeCell ref="G16:G18"/>
    <mergeCell ref="E13:E15"/>
    <mergeCell ref="E16:E18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32:B36"/>
    <mergeCell ref="F33:J33"/>
    <mergeCell ref="F53:J53"/>
    <mergeCell ref="J13:J15"/>
    <mergeCell ref="J16:J18"/>
    <mergeCell ref="J19:J21"/>
    <mergeCell ref="J22:J24"/>
    <mergeCell ref="I13:I15"/>
    <mergeCell ref="I16:I18"/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6</vt:i4>
      </vt:variant>
    </vt:vector>
  </HeadingPairs>
  <TitlesOfParts>
    <vt:vector size="20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Sheet1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Windows User</cp:lastModifiedBy>
  <cp:lastPrinted>2023-11-13T11:58:40Z</cp:lastPrinted>
  <dcterms:created xsi:type="dcterms:W3CDTF">2013-03-12T08:27:17Z</dcterms:created>
  <dcterms:modified xsi:type="dcterms:W3CDTF">2024-01-26T07:01:12Z</dcterms:modified>
</cp:coreProperties>
</file>